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654" activeTab="6"/>
  </bookViews>
  <sheets>
    <sheet name="INDEX" sheetId="1" r:id="rId1"/>
    <sheet name="GLANCE" sheetId="2" r:id="rId2"/>
    <sheet name="DIRECTIVES" sheetId="3" r:id="rId3"/>
    <sheet name="FINANCE" sheetId="4" r:id="rId4"/>
    <sheet name="REVENUE" sheetId="5" r:id="rId5"/>
    <sheet name="T&amp;D URBAN" sheetId="6" r:id="rId6"/>
    <sheet name="T&amp;D INDUSTRIAL" sheetId="7" r:id="rId7"/>
    <sheet name="T&amp;D GIDC" sheetId="8" r:id="rId8"/>
    <sheet name="METER TESTING" sheetId="9" r:id="rId9"/>
  </sheets>
  <externalReferences>
    <externalReference r:id="rId12"/>
    <externalReference r:id="rId13"/>
  </externalReferences>
  <definedNames>
    <definedName name="_xlnm.Print_Area" localSheetId="3">'FINANCE'!$A$1:$P$31</definedName>
    <definedName name="_xlnm.Print_Area" localSheetId="1">'GLANCE'!$A$1:$N$75</definedName>
  </definedNames>
  <calcPr fullCalcOnLoad="1"/>
</workbook>
</file>

<file path=xl/comments5.xml><?xml version="1.0" encoding="utf-8"?>
<comments xmlns="http://schemas.openxmlformats.org/spreadsheetml/2006/main">
  <authors>
    <author>dtbhatt11726</author>
    <author>artrivedi9499</author>
  </authors>
  <commentList>
    <comment ref="D6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Total HT - Licensee 1 Con.</t>
        </r>
      </text>
    </comment>
    <comment ref="F6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Total HT - Licensee 1 Con.</t>
        </r>
      </text>
    </comment>
    <comment ref="D10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From MIS - 9A sheet
</t>
        </r>
      </text>
    </comment>
    <comment ref="F10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From MIS - 9A sheet
</t>
        </r>
      </text>
    </comment>
    <comment ref="D13" authorId="0">
      <text>
        <r>
          <rPr>
            <b/>
            <sz val="12"/>
            <rFont val="Tahoma"/>
            <family val="2"/>
          </rPr>
          <t>dtbhatt11726:</t>
        </r>
        <r>
          <rPr>
            <sz val="12"/>
            <rFont val="Tahoma"/>
            <family val="2"/>
          </rPr>
          <t xml:space="preserve">
1. First see total Nos of consumer (Without Unposted)         i.e. 5081725
2. deduct 1 of Liceseee &amp; HT  PDC Cons Total  i.e. 1+ 669                 670
 ==============================================
                                                                                               5081055
3. deduct total LT+EHT+LT figure without "other figure"         4564586 (Row no.32)
                                                                                         ===========
4. Put the difference total at "Other(specify)                             516469 
so that the total comes out to 4949817. </t>
        </r>
      </text>
    </comment>
    <comment ref="F13" authorId="0">
      <text>
        <r>
          <rPr>
            <b/>
            <sz val="12"/>
            <rFont val="Tahoma"/>
            <family val="2"/>
          </rPr>
          <t>dtbhatt11726:</t>
        </r>
        <r>
          <rPr>
            <sz val="12"/>
            <rFont val="Tahoma"/>
            <family val="2"/>
          </rPr>
          <t xml:space="preserve">
1. First see total Nos of consumer (Without Unposted)         i.e. 5081725
2. deduct 1 of Liceseee &amp; HT  PDC Cons Total  i.e. 1+ 669                 670
 ==============================================
                                                                                               5081055
3. deduct total LT+EHT+LT figure without "other figure"         4564586 (Row no.32)
                                                                                         ===========
4. Put the difference total at "Other(specify)                             516469 
so that the total comes out to 4949817. </t>
        </r>
      </text>
    </comment>
    <comment ref="D15" authorId="1">
      <text>
        <r>
          <rPr>
            <b/>
            <sz val="9"/>
            <rFont val="Tahoma"/>
            <family val="2"/>
          </rPr>
          <t>artrivedi9499:</t>
        </r>
        <r>
          <rPr>
            <sz val="9"/>
            <rFont val="Tahoma"/>
            <family val="2"/>
          </rPr>
          <t xml:space="preserve">
from AG Folder 
AG Consumer Details</t>
        </r>
      </text>
    </comment>
    <comment ref="F15" authorId="1">
      <text>
        <r>
          <rPr>
            <b/>
            <sz val="9"/>
            <rFont val="Tahoma"/>
            <family val="2"/>
          </rPr>
          <t>artrivedi9499:</t>
        </r>
        <r>
          <rPr>
            <sz val="9"/>
            <rFont val="Tahoma"/>
            <family val="2"/>
          </rPr>
          <t xml:space="preserve">
from AG Folder 
AG Consumer Details</t>
        </r>
      </text>
    </comment>
  </commentList>
</comments>
</file>

<file path=xl/comments9.xml><?xml version="1.0" encoding="utf-8"?>
<comments xmlns="http://schemas.openxmlformats.org/spreadsheetml/2006/main">
  <authors>
    <author>pgvcl</author>
  </authors>
  <commentList>
    <comment ref="D41" authorId="0">
      <text>
        <r>
          <rPr>
            <b/>
            <sz val="8"/>
            <rFont val="Tahoma"/>
            <family val="2"/>
          </rPr>
          <t>Detection of such details pertain to Revenue Section
Hence Replacement figure produce</t>
        </r>
      </text>
    </comment>
  </commentList>
</comments>
</file>

<file path=xl/sharedStrings.xml><?xml version="1.0" encoding="utf-8"?>
<sst xmlns="http://schemas.openxmlformats.org/spreadsheetml/2006/main" count="750" uniqueCount="282">
  <si>
    <t>HT</t>
  </si>
  <si>
    <t>A</t>
  </si>
  <si>
    <t>B</t>
  </si>
  <si>
    <t>C</t>
  </si>
  <si>
    <t>D</t>
  </si>
  <si>
    <t>Paschim Gujarat Vij Company Limited</t>
  </si>
  <si>
    <t>I  -  KEY PARAMETERS</t>
  </si>
  <si>
    <t>POWER SUPPLY POSITION - 1</t>
  </si>
  <si>
    <t>Page : 1</t>
  </si>
  <si>
    <t>% change</t>
  </si>
  <si>
    <t>Quarterly</t>
  </si>
  <si>
    <t>Cumulative</t>
  </si>
  <si>
    <t>I</t>
  </si>
  <si>
    <t>Power Purchase</t>
  </si>
  <si>
    <t>Purchase from IPPs/CPPs</t>
  </si>
  <si>
    <t>MUs</t>
  </si>
  <si>
    <t>Purchase from GUVNL</t>
  </si>
  <si>
    <t>Total purchase of power</t>
  </si>
  <si>
    <t>II</t>
  </si>
  <si>
    <t>Energy Balance sheet:</t>
  </si>
  <si>
    <t>Total net generation + purchase of power</t>
  </si>
  <si>
    <t>1A</t>
  </si>
  <si>
    <t>Export</t>
  </si>
  <si>
    <t xml:space="preserve">Units sent out </t>
  </si>
  <si>
    <t>Metered + Estimated unmetered sales</t>
  </si>
  <si>
    <t>3A</t>
  </si>
  <si>
    <t>Sale to GUVNL</t>
  </si>
  <si>
    <t>T &amp; D loss(2-3)</t>
  </si>
  <si>
    <t>T &amp; D loss (4)/(2)*100</t>
  </si>
  <si>
    <t>%</t>
  </si>
  <si>
    <t>N.A.</t>
  </si>
  <si>
    <t>III</t>
  </si>
  <si>
    <t>Sales, billing and realisation:</t>
  </si>
  <si>
    <t>Billed - metered + unmetered</t>
  </si>
  <si>
    <t>Rs.crores</t>
  </si>
  <si>
    <t>Billed - theft assessment</t>
  </si>
  <si>
    <t>Total Billed (1+2)</t>
  </si>
  <si>
    <t>Amount realised - billed metered +unmetered *</t>
  </si>
  <si>
    <t>Amount realised against theft of energy *</t>
  </si>
  <si>
    <t>Total Amount realised (4+5) *</t>
  </si>
  <si>
    <t>Amount realised as % of amount billed (6)/(3) *</t>
  </si>
  <si>
    <t>COST OF SUPPLY - 2</t>
  </si>
  <si>
    <t>Page : 2</t>
  </si>
  <si>
    <t>Cost of supply</t>
  </si>
  <si>
    <t>Average cost of purchase of power</t>
  </si>
  <si>
    <t>Rs./Kwh</t>
  </si>
  <si>
    <t>Cost at bus bar</t>
  </si>
  <si>
    <t>Cost of supply at EHT (at 66 KV)</t>
  </si>
  <si>
    <t>Cost of supply at HT (at 11 KV)</t>
  </si>
  <si>
    <t>Cost of supply at LT (at 400 / 230 V)</t>
  </si>
  <si>
    <t>Average Cost of supply</t>
  </si>
  <si>
    <t>Sales realisation</t>
  </si>
  <si>
    <t>LT (Excluding AG)</t>
  </si>
  <si>
    <t>Average Sales realisation (Inc. AG)</t>
  </si>
  <si>
    <t>Special observations on above points</t>
  </si>
  <si>
    <t>FINANCIAL DATA - 3</t>
  </si>
  <si>
    <t>Page : 3</t>
  </si>
  <si>
    <t>Cost of Power purchase</t>
  </si>
  <si>
    <t>Rs. Crores</t>
  </si>
  <si>
    <t>Employees Cost</t>
  </si>
  <si>
    <t xml:space="preserve">Interest </t>
  </si>
  <si>
    <t>Repairs &amp; Maintenance</t>
  </si>
  <si>
    <t>Depreciation</t>
  </si>
  <si>
    <t>Admin and General expenses</t>
  </si>
  <si>
    <t>Other Operating Costs</t>
  </si>
  <si>
    <t>Total cost excluding Profit/Return</t>
  </si>
  <si>
    <t>Capital expenditure</t>
  </si>
  <si>
    <t>New long term borrowings (Total)</t>
  </si>
  <si>
    <t xml:space="preserve">Non Tariff Income </t>
  </si>
  <si>
    <t>Bank overdraft as at the end of the quarter</t>
  </si>
  <si>
    <t>Sales amount</t>
  </si>
  <si>
    <t>Agricultural Subsidy received</t>
  </si>
  <si>
    <t>Other Subsidy received</t>
  </si>
  <si>
    <t>Total (7 to 13)</t>
  </si>
  <si>
    <t>Cost of power purchase as % of total cost (1) / (8)</t>
  </si>
  <si>
    <t>ASSUMPTIONS:</t>
  </si>
  <si>
    <t>Quarterly results are provisional  as the same are not audited.</t>
  </si>
  <si>
    <t>Subsidies are usually received at the year end, hence they have not been considered in the quarterly results</t>
  </si>
  <si>
    <t>Interest on Borrowings is given by GUVNL at the year end, hence the same has not been considered in quarterly results</t>
  </si>
  <si>
    <t>The expenses are capitalized at the year end, hence they have not been considered in quarterly results.</t>
  </si>
  <si>
    <t>IV --  FINANCIAL  DATA</t>
  </si>
  <si>
    <t>PAGE:10</t>
  </si>
  <si>
    <t>PREVIOUS YEAR 2010-11</t>
  </si>
  <si>
    <t>% Change</t>
  </si>
  <si>
    <t>Cummulative</t>
  </si>
  <si>
    <t>Revnue:</t>
  </si>
  <si>
    <t>Sale of Electricity</t>
  </si>
  <si>
    <t>Government Subsidy</t>
  </si>
  <si>
    <t>Other Income</t>
  </si>
  <si>
    <t>Total Revenue</t>
  </si>
  <si>
    <t>EXPENSES:</t>
  </si>
  <si>
    <t>Operating Expenses:</t>
  </si>
  <si>
    <t>Power Purchase Costs</t>
  </si>
  <si>
    <t>Fixed</t>
  </si>
  <si>
    <t>Variable</t>
  </si>
  <si>
    <t>Fuel Expense</t>
  </si>
  <si>
    <t>Employee cost</t>
  </si>
  <si>
    <t xml:space="preserve">Repairs and Maintenance </t>
  </si>
  <si>
    <t>Administrative and General Expenses</t>
  </si>
  <si>
    <t>Other Expenses (including capitalisation)</t>
  </si>
  <si>
    <t>Taxes, if any</t>
  </si>
  <si>
    <t>Total expenses</t>
  </si>
  <si>
    <t>Surplus (deficit) excluding rate of return</t>
  </si>
  <si>
    <t>Calculation of Return</t>
  </si>
  <si>
    <t>Purchase from wind &amp; solar</t>
  </si>
  <si>
    <t>UI purchase</t>
  </si>
  <si>
    <t>UI Sales</t>
  </si>
  <si>
    <t>A/C HEAD</t>
  </si>
  <si>
    <t>61 group</t>
  </si>
  <si>
    <t>62+63 group</t>
  </si>
  <si>
    <t>70 group</t>
  </si>
  <si>
    <t>74 group</t>
  </si>
  <si>
    <t>77 group</t>
  </si>
  <si>
    <t>78 group</t>
  </si>
  <si>
    <t>79 group</t>
  </si>
  <si>
    <t>10 di +14 di</t>
  </si>
  <si>
    <t>62+63</t>
  </si>
  <si>
    <t>A/c head</t>
  </si>
  <si>
    <t>75 +75.9 group</t>
  </si>
  <si>
    <t>76+76.9 group</t>
  </si>
  <si>
    <t>15240 + 76.9+75.9</t>
  </si>
  <si>
    <t xml:space="preserve">75 +75.9 </t>
  </si>
  <si>
    <t>76+76.9</t>
  </si>
  <si>
    <t>REV</t>
  </si>
  <si>
    <t xml:space="preserve"> III SALES AND REVENUE DATA</t>
  </si>
  <si>
    <t>NO. OF CONSUMERS AND UNITS SOLD</t>
  </si>
  <si>
    <t>Rs. In crs.</t>
  </si>
  <si>
    <t>Page 5</t>
  </si>
  <si>
    <t>CONSUMER CATEGORY</t>
  </si>
  <si>
    <t>Unit</t>
  </si>
  <si>
    <t>% CHANGE</t>
  </si>
  <si>
    <t>CUMULATIVE</t>
  </si>
  <si>
    <t>QUARTERLY</t>
  </si>
  <si>
    <t>Nos.</t>
  </si>
  <si>
    <t>EHT</t>
  </si>
  <si>
    <t xml:space="preserve"> </t>
  </si>
  <si>
    <t>Licensees</t>
  </si>
  <si>
    <t>Total HT + EHT</t>
  </si>
  <si>
    <t>Residential</t>
  </si>
  <si>
    <t>Commercial</t>
  </si>
  <si>
    <t>Industrial LT</t>
  </si>
  <si>
    <t>Other - PDC</t>
  </si>
  <si>
    <t>Total excl. agriculture</t>
  </si>
  <si>
    <t>Agriculture</t>
  </si>
  <si>
    <t>Total HT + EHT + LT</t>
  </si>
  <si>
    <t>NO. OF UNITS SOLD</t>
  </si>
  <si>
    <t>M.KWH</t>
  </si>
  <si>
    <t>Other (Specify)</t>
  </si>
  <si>
    <t>Total excl.agriculture</t>
  </si>
  <si>
    <t>III SALES AND REVENUE DATA</t>
  </si>
  <si>
    <t>SALES REVENUE AMOUNT AND PAISE / UNIT</t>
  </si>
  <si>
    <t>Page no. 6</t>
  </si>
  <si>
    <t>NO. OF CONSUMERS</t>
  </si>
  <si>
    <t>SALES REVENUE</t>
  </si>
  <si>
    <t>Others</t>
  </si>
  <si>
    <t>SALES REALISATION</t>
  </si>
  <si>
    <t>Paise/Kwh</t>
  </si>
  <si>
    <t>SALES REVENUE FIXED AND ENERGY CHARGES PAISE / UNIT AND UNIT SOLD PER CONSUMER</t>
  </si>
  <si>
    <t>Page no. 7</t>
  </si>
  <si>
    <t>E</t>
  </si>
  <si>
    <t>SALES REALISATION FIXED CHARGE</t>
  </si>
  <si>
    <t>Paise/kwh</t>
  </si>
  <si>
    <t>Total LT excluding agriculture</t>
  </si>
  <si>
    <t>F</t>
  </si>
  <si>
    <t>SALES REALISATION ENERGY CHARGE</t>
  </si>
  <si>
    <t>G</t>
  </si>
  <si>
    <t>UNITS SOLD PER CONSUMER</t>
  </si>
  <si>
    <t>kwh</t>
  </si>
  <si>
    <t>Total excl agriculture</t>
  </si>
  <si>
    <t>PGVCL</t>
  </si>
  <si>
    <t>Total</t>
  </si>
  <si>
    <t xml:space="preserve">            PASCHIM GUJARAT VIJ COMPANY LIMITED--RAJKOT      </t>
  </si>
  <si>
    <t xml:space="preserve"> ( Rs.crores)</t>
  </si>
  <si>
    <t>PREVIOUS YEAR 2017-18</t>
  </si>
  <si>
    <t>92476/92478</t>
  </si>
  <si>
    <t>QUARTERLY (2st qtr.)</t>
  </si>
  <si>
    <t>2019-20 2st Qtr</t>
  </si>
  <si>
    <t>Current Year 19-20</t>
  </si>
  <si>
    <t>Previous Year 18-19</t>
  </si>
  <si>
    <t xml:space="preserve">2019-20 2st Qtr </t>
  </si>
  <si>
    <t>Current Year 2019-20 Provisional</t>
  </si>
  <si>
    <t>PREVIOUS YEAR 2018-19</t>
  </si>
  <si>
    <t>CURRENT YEAR 2019-20</t>
  </si>
  <si>
    <t xml:space="preserve">2019-20 1st Qtr </t>
  </si>
  <si>
    <t>INDEX</t>
  </si>
  <si>
    <t>Sr.No.</t>
  </si>
  <si>
    <t>Particular</t>
  </si>
  <si>
    <t>Page no.</t>
  </si>
  <si>
    <t>Key Parameters at a glance</t>
  </si>
  <si>
    <t>Power supply position - 1</t>
  </si>
  <si>
    <t>Cost of supply - 2</t>
  </si>
  <si>
    <t>Financial data - 3</t>
  </si>
  <si>
    <t>Status of directions given by GERC</t>
  </si>
  <si>
    <t>Sales Revenue data</t>
  </si>
  <si>
    <t>No.of consumers and units sold</t>
  </si>
  <si>
    <t>Sales revenue amount and paise/unit</t>
  </si>
  <si>
    <t>Sales revenue fix and energy charge paise/unit and units sold per consumer</t>
  </si>
  <si>
    <t>IV</t>
  </si>
  <si>
    <t>Financial data</t>
  </si>
  <si>
    <t>V</t>
  </si>
  <si>
    <t>Distribution : key data</t>
  </si>
  <si>
    <t>Action plan for T &amp; D losses &amp; Losses greater than 25% feeder wise</t>
  </si>
  <si>
    <t>Meter testing</t>
  </si>
  <si>
    <t>II  -  STATUS OF DIRECTIONS GIVEN BY GERC</t>
  </si>
  <si>
    <t>Page : 4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</si>
  <si>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</si>
  <si>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</si>
  <si>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</si>
  <si>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</si>
  <si>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</si>
  <si>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</si>
  <si>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</si>
  <si>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</si>
  <si>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</si>
  <si>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</si>
  <si>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</si>
  <si>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</si>
  <si>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</si>
  <si>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</si>
  <si>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</si>
  <si>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</si>
  <si>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Name of Distribution Licensee: PGVCL</t>
  </si>
  <si>
    <t>Page - 9(1)</t>
  </si>
  <si>
    <t>Quarter : 2</t>
  </si>
  <si>
    <r>
      <t xml:space="preserve">Year </t>
    </r>
    <r>
      <rPr>
        <b/>
        <sz val="12"/>
        <color indexed="61"/>
        <rFont val="Lucida Sans"/>
        <family val="2"/>
      </rPr>
      <t>:2019-20 (Jul-Sep-19)</t>
    </r>
  </si>
  <si>
    <t>REGULATORY INFORMATION QUARTERLY REPORT</t>
  </si>
  <si>
    <t>V - DISTRIBUTION - KEY DATA</t>
  </si>
  <si>
    <r>
      <t xml:space="preserve">Action plan for reducing T &amp; D losses in </t>
    </r>
    <r>
      <rPr>
        <b/>
        <sz val="14"/>
        <color indexed="12"/>
        <rFont val="Lucida Sans"/>
        <family val="2"/>
      </rPr>
      <t>Urban feeders</t>
    </r>
  </si>
  <si>
    <t>Name of Circle</t>
  </si>
  <si>
    <t xml:space="preserve">Zonewise/Circlewise no.of feeders having losses more than 25 % </t>
  </si>
  <si>
    <t>Total No.of feeders</t>
  </si>
  <si>
    <t xml:space="preserve">% loss during current period (2nd Quarter '19-20) </t>
  </si>
  <si>
    <t xml:space="preserve">% loss during previous period
 (2nd Quarter '18-19) </t>
  </si>
  <si>
    <t>No. of feeders where losses increased in current period</t>
  </si>
  <si>
    <t>Reason thereof and action being taken</t>
  </si>
  <si>
    <t>RJC</t>
  </si>
  <si>
    <t>RJR</t>
  </si>
  <si>
    <t>MRB</t>
  </si>
  <si>
    <t>PBR</t>
  </si>
  <si>
    <t>JMN</t>
  </si>
  <si>
    <t>JND</t>
  </si>
  <si>
    <t>BHJ</t>
  </si>
  <si>
    <t>ANJ</t>
  </si>
  <si>
    <t>BVN</t>
  </si>
  <si>
    <t>BTD</t>
  </si>
  <si>
    <t>AMR</t>
  </si>
  <si>
    <t>SNR</t>
  </si>
  <si>
    <r>
      <t>Action plan for reducing T &amp; D losses in</t>
    </r>
    <r>
      <rPr>
        <b/>
        <sz val="12"/>
        <color indexed="49"/>
        <rFont val="Lucida Sans"/>
        <family val="2"/>
      </rPr>
      <t xml:space="preserve"> </t>
    </r>
    <r>
      <rPr>
        <b/>
        <sz val="12"/>
        <color indexed="14"/>
        <rFont val="Lucida Sans"/>
        <family val="2"/>
      </rPr>
      <t xml:space="preserve">  </t>
    </r>
    <r>
      <rPr>
        <b/>
        <sz val="14"/>
        <color indexed="12"/>
        <rFont val="Lucida Sans"/>
        <family val="2"/>
      </rPr>
      <t>Industrial feeders</t>
    </r>
  </si>
  <si>
    <t xml:space="preserve">Zonewise/Circlewise no.of feeders having losses more than 10 % </t>
  </si>
  <si>
    <r>
      <t xml:space="preserve">Name of Distribution Licensee: </t>
    </r>
    <r>
      <rPr>
        <b/>
        <sz val="12"/>
        <color indexed="15"/>
        <rFont val="Lucida Sans"/>
        <family val="2"/>
      </rPr>
      <t xml:space="preserve"> </t>
    </r>
    <r>
      <rPr>
        <b/>
        <sz val="12"/>
        <rFont val="Lucida Sans"/>
        <family val="2"/>
      </rPr>
      <t>PGVCL</t>
    </r>
  </si>
  <si>
    <t>Page - 9(2)</t>
  </si>
  <si>
    <r>
      <t>Action plan for reducing T &amp; D losses in</t>
    </r>
    <r>
      <rPr>
        <b/>
        <sz val="12"/>
        <color indexed="14"/>
        <rFont val="Lucida Sans"/>
        <family val="2"/>
      </rPr>
      <t xml:space="preserve"> </t>
    </r>
    <r>
      <rPr>
        <b/>
        <sz val="14"/>
        <color indexed="12"/>
        <rFont val="Lucida Sans"/>
        <family val="2"/>
      </rPr>
      <t>GIDC feeders</t>
    </r>
  </si>
  <si>
    <t xml:space="preserve">Zonewise/Circlewise no.of feeders having losses more than 5 % </t>
  </si>
  <si>
    <t>Name of Distribution Licensee:  PGVCL</t>
  </si>
  <si>
    <t>Page - 10</t>
  </si>
  <si>
    <r>
      <t xml:space="preserve">Year </t>
    </r>
    <r>
      <rPr>
        <b/>
        <sz val="12"/>
        <color indexed="61"/>
        <rFont val="Arial"/>
        <family val="2"/>
      </rPr>
      <t>:2019-20 (Jul-Sep'19)</t>
    </r>
  </si>
  <si>
    <t>V -   DISTRIBUTION - KEY DATA</t>
  </si>
  <si>
    <t>Meter testing and details of non-working defective meters</t>
  </si>
  <si>
    <t>Total capacity of laboratory</t>
  </si>
  <si>
    <t>Tested during the period</t>
  </si>
  <si>
    <t>Pending for testing at the end of the period</t>
  </si>
  <si>
    <t>Rajkot City</t>
  </si>
  <si>
    <t>Single phase</t>
  </si>
  <si>
    <t>No.</t>
  </si>
  <si>
    <t>Rajkot Rural</t>
  </si>
  <si>
    <t>Morbi</t>
  </si>
  <si>
    <t>Porbandar</t>
  </si>
  <si>
    <t>Jamnagar</t>
  </si>
  <si>
    <t>Bhuj</t>
  </si>
  <si>
    <t>Anjar</t>
  </si>
  <si>
    <t>Junagadh</t>
  </si>
  <si>
    <t>Bhavnagar</t>
  </si>
  <si>
    <t>Botad</t>
  </si>
  <si>
    <t>Amreli</t>
  </si>
  <si>
    <t>Surendranagar</t>
  </si>
  <si>
    <t>TOTAL</t>
  </si>
  <si>
    <t>Three phase</t>
  </si>
  <si>
    <t>Details of non-working defective meters</t>
  </si>
  <si>
    <t>Detected -op.balance</t>
  </si>
  <si>
    <t>Meters Added</t>
  </si>
  <si>
    <t>Replacement of Meter</t>
  </si>
  <si>
    <t>Meters to be attended</t>
  </si>
</sst>
</file>

<file path=xl/styles.xml><?xml version="1.0" encoding="utf-8"?>
<styleSheet xmlns="http://schemas.openxmlformats.org/spreadsheetml/2006/main">
  <numFmts count="42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4"/>
      <name val="Trebuchet MS"/>
      <family val="2"/>
    </font>
    <font>
      <b/>
      <sz val="14"/>
      <color indexed="14"/>
      <name val="Trebuchet MS"/>
      <family val="2"/>
    </font>
    <font>
      <b/>
      <u val="single"/>
      <sz val="14"/>
      <color indexed="14"/>
      <name val="Trebuchet MS"/>
      <family val="2"/>
    </font>
    <font>
      <sz val="14"/>
      <color indexed="14"/>
      <name val="Trebuchet MS"/>
      <family val="2"/>
    </font>
    <font>
      <b/>
      <u val="single"/>
      <sz val="14"/>
      <name val="Trebuchet MS"/>
      <family val="2"/>
    </font>
    <font>
      <sz val="14"/>
      <name val="Trebuchet MS"/>
      <family val="2"/>
    </font>
    <font>
      <b/>
      <sz val="14"/>
      <color indexed="8"/>
      <name val="Trebuchet MS"/>
      <family val="2"/>
    </font>
    <font>
      <sz val="14"/>
      <color indexed="9"/>
      <name val="Trebuchet MS"/>
      <family val="2"/>
    </font>
    <font>
      <sz val="14"/>
      <color indexed="10"/>
      <name val="Trebuchet MS"/>
      <family val="2"/>
    </font>
    <font>
      <sz val="14"/>
      <color indexed="8"/>
      <name val="Trebuchet MS"/>
      <family val="2"/>
    </font>
    <font>
      <b/>
      <sz val="14"/>
      <color indexed="10"/>
      <name val="Trebuchet MS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Lucida Sans"/>
      <family val="2"/>
    </font>
    <font>
      <sz val="12"/>
      <name val="Lucida Sans"/>
      <family val="2"/>
    </font>
    <font>
      <b/>
      <sz val="12"/>
      <color indexed="16"/>
      <name val="Lucida Sans"/>
      <family val="2"/>
    </font>
    <font>
      <b/>
      <sz val="12"/>
      <color indexed="8"/>
      <name val="Lucida Sans"/>
      <family val="2"/>
    </font>
    <font>
      <b/>
      <sz val="12"/>
      <color indexed="61"/>
      <name val="Lucida Sans"/>
      <family val="2"/>
    </font>
    <font>
      <b/>
      <sz val="14"/>
      <color indexed="52"/>
      <name val="Lucida Sans"/>
      <family val="2"/>
    </font>
    <font>
      <b/>
      <sz val="12"/>
      <color indexed="60"/>
      <name val="Lucida Sans"/>
      <family val="2"/>
    </font>
    <font>
      <b/>
      <sz val="12"/>
      <color indexed="51"/>
      <name val="Lucida Sans"/>
      <family val="2"/>
    </font>
    <font>
      <b/>
      <sz val="12"/>
      <color indexed="57"/>
      <name val="Lucida Sans"/>
      <family val="2"/>
    </font>
    <font>
      <b/>
      <sz val="14"/>
      <color indexed="12"/>
      <name val="Lucida Sans"/>
      <family val="2"/>
    </font>
    <font>
      <sz val="10"/>
      <name val="Lucida Sans"/>
      <family val="2"/>
    </font>
    <font>
      <b/>
      <sz val="12"/>
      <color indexed="49"/>
      <name val="Lucida Sans"/>
      <family val="2"/>
    </font>
    <font>
      <b/>
      <sz val="12"/>
      <color indexed="14"/>
      <name val="Lucida Sans"/>
      <family val="2"/>
    </font>
    <font>
      <b/>
      <sz val="12"/>
      <color indexed="15"/>
      <name val="Lucida Sans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61"/>
      <name val="Arial"/>
      <family val="2"/>
    </font>
    <font>
      <b/>
      <sz val="14"/>
      <color indexed="53"/>
      <name val="Arial"/>
      <family val="2"/>
    </font>
    <font>
      <b/>
      <sz val="12"/>
      <color indexed="60"/>
      <name val="Arial"/>
      <family val="2"/>
    </font>
    <font>
      <b/>
      <sz val="14"/>
      <color indexed="14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u val="single"/>
      <sz val="11"/>
      <name val="Arial"/>
      <family val="2"/>
    </font>
    <font>
      <sz val="14"/>
      <color theme="0"/>
      <name val="Trebuchet MS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Lucida Sans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2" fontId="4" fillId="25" borderId="14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2" fontId="0" fillId="26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2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9" fillId="0" borderId="13" xfId="69" applyNumberFormat="1" applyFont="1" applyFill="1" applyBorder="1" applyAlignment="1">
      <alignment/>
    </xf>
    <xf numFmtId="10" fontId="9" fillId="0" borderId="14" xfId="69" applyNumberFormat="1" applyFont="1" applyFill="1" applyBorder="1" applyAlignment="1">
      <alignment/>
    </xf>
    <xf numFmtId="10" fontId="3" fillId="0" borderId="0" xfId="69" applyNumberFormat="1" applyFont="1" applyFill="1" applyBorder="1" applyAlignment="1">
      <alignment/>
    </xf>
    <xf numFmtId="9" fontId="3" fillId="0" borderId="0" xfId="69" applyFont="1" applyFill="1" applyBorder="1" applyAlignment="1">
      <alignment/>
    </xf>
    <xf numFmtId="10" fontId="3" fillId="0" borderId="14" xfId="69" applyNumberFormat="1" applyFont="1" applyFill="1" applyBorder="1" applyAlignment="1">
      <alignment/>
    </xf>
    <xf numFmtId="10" fontId="3" fillId="0" borderId="13" xfId="69" applyNumberFormat="1" applyFont="1" applyBorder="1" applyAlignment="1">
      <alignment/>
    </xf>
    <xf numFmtId="10" fontId="3" fillId="0" borderId="14" xfId="69" applyNumberFormat="1" applyFont="1" applyBorder="1" applyAlignment="1">
      <alignment/>
    </xf>
    <xf numFmtId="9" fontId="3" fillId="0" borderId="0" xfId="69" applyFont="1" applyBorder="1" applyAlignment="1">
      <alignment/>
    </xf>
    <xf numFmtId="0" fontId="5" fillId="0" borderId="14" xfId="0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1" fontId="3" fillId="0" borderId="0" xfId="0" applyNumberFormat="1" applyFont="1" applyAlignment="1">
      <alignment/>
    </xf>
    <xf numFmtId="1" fontId="27" fillId="0" borderId="14" xfId="0" applyNumberFormat="1" applyFont="1" applyFill="1" applyBorder="1" applyAlignment="1">
      <alignment/>
    </xf>
    <xf numFmtId="0" fontId="35" fillId="0" borderId="0" xfId="59" applyFont="1" applyAlignment="1">
      <alignment vertical="center" wrapText="1"/>
      <protection/>
    </xf>
    <xf numFmtId="0" fontId="35" fillId="24" borderId="0" xfId="59" applyFont="1" applyFill="1" applyAlignment="1">
      <alignment vertical="center" wrapText="1"/>
      <protection/>
    </xf>
    <xf numFmtId="0" fontId="36" fillId="0" borderId="14" xfId="59" applyFont="1" applyBorder="1" applyAlignment="1">
      <alignment horizontal="center" vertical="center" wrapText="1"/>
      <protection/>
    </xf>
    <xf numFmtId="2" fontId="36" fillId="0" borderId="14" xfId="61" applyNumberFormat="1" applyFont="1" applyBorder="1" applyAlignment="1">
      <alignment horizontal="center" vertical="center" wrapText="1"/>
      <protection/>
    </xf>
    <xf numFmtId="2" fontId="35" fillId="0" borderId="0" xfId="59" applyNumberFormat="1" applyFont="1" applyAlignment="1">
      <alignment vertical="center" wrapText="1"/>
      <protection/>
    </xf>
    <xf numFmtId="2" fontId="35" fillId="24" borderId="0" xfId="59" applyNumberFormat="1" applyFont="1" applyFill="1" applyAlignment="1">
      <alignment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0" borderId="14" xfId="59" applyFont="1" applyBorder="1" applyAlignment="1">
      <alignment horizontal="center" vertical="center" wrapText="1"/>
      <protection/>
    </xf>
    <xf numFmtId="2" fontId="35" fillId="0" borderId="14" xfId="59" applyNumberFormat="1" applyFont="1" applyBorder="1" applyAlignment="1">
      <alignment horizontal="right" vertical="center" wrapText="1"/>
      <protection/>
    </xf>
    <xf numFmtId="2" fontId="35" fillId="0" borderId="14" xfId="59" applyNumberFormat="1" applyFont="1" applyBorder="1" applyAlignment="1">
      <alignment horizontal="center" vertical="center" wrapText="1"/>
      <protection/>
    </xf>
    <xf numFmtId="0" fontId="35" fillId="0" borderId="14" xfId="59" applyFont="1" applyBorder="1" applyAlignment="1">
      <alignment vertical="center" wrapText="1"/>
      <protection/>
    </xf>
    <xf numFmtId="0" fontId="35" fillId="0" borderId="14" xfId="59" applyFont="1" applyBorder="1" applyAlignment="1">
      <alignment horizontal="center" wrapText="1"/>
      <protection/>
    </xf>
    <xf numFmtId="2" fontId="36" fillId="0" borderId="14" xfId="59" applyNumberFormat="1" applyFont="1" applyBorder="1" applyAlignment="1">
      <alignment horizontal="right" vertical="center" wrapText="1"/>
      <protection/>
    </xf>
    <xf numFmtId="0" fontId="35" fillId="0" borderId="16" xfId="59" applyFont="1" applyBorder="1" applyAlignment="1">
      <alignment vertical="center" wrapText="1"/>
      <protection/>
    </xf>
    <xf numFmtId="2" fontId="35" fillId="0" borderId="17" xfId="59" applyNumberFormat="1" applyFont="1" applyBorder="1" applyAlignment="1">
      <alignment horizontal="right" vertical="center" wrapText="1"/>
      <protection/>
    </xf>
    <xf numFmtId="2" fontId="36" fillId="0" borderId="17" xfId="59" applyNumberFormat="1" applyFont="1" applyBorder="1" applyAlignment="1">
      <alignment horizontal="right" vertical="center" wrapText="1"/>
      <protection/>
    </xf>
    <xf numFmtId="0" fontId="36" fillId="0" borderId="16" xfId="59" applyFont="1" applyBorder="1" applyAlignment="1">
      <alignment horizontal="center" vertical="center" wrapText="1"/>
      <protection/>
    </xf>
    <xf numFmtId="0" fontId="35" fillId="0" borderId="17" xfId="59" applyFont="1" applyBorder="1" applyAlignment="1">
      <alignment horizontal="center" vertical="center" wrapText="1"/>
      <protection/>
    </xf>
    <xf numFmtId="9" fontId="35" fillId="0" borderId="0" xfId="59" applyNumberFormat="1" applyFont="1" applyAlignment="1">
      <alignment vertical="center" wrapText="1"/>
      <protection/>
    </xf>
    <xf numFmtId="9" fontId="35" fillId="24" borderId="0" xfId="59" applyNumberFormat="1" applyFont="1" applyFill="1" applyAlignment="1">
      <alignment vertical="center" wrapText="1"/>
      <protection/>
    </xf>
    <xf numFmtId="0" fontId="36" fillId="0" borderId="16" xfId="59" applyFont="1" applyBorder="1" applyAlignment="1">
      <alignment horizontal="left" vertical="center" wrapText="1"/>
      <protection/>
    </xf>
    <xf numFmtId="0" fontId="36" fillId="0" borderId="0" xfId="59" applyFont="1" applyAlignment="1">
      <alignment vertical="center" wrapText="1"/>
      <protection/>
    </xf>
    <xf numFmtId="0" fontId="36" fillId="24" borderId="0" xfId="59" applyFont="1" applyFill="1" applyAlignment="1">
      <alignment vertical="center" wrapText="1"/>
      <protection/>
    </xf>
    <xf numFmtId="0" fontId="35" fillId="0" borderId="0" xfId="59" applyFont="1" applyAlignment="1">
      <alignment horizontal="center" vertical="center" wrapText="1"/>
      <protection/>
    </xf>
    <xf numFmtId="0" fontId="35" fillId="0" borderId="0" xfId="59" applyFont="1" applyFill="1" applyAlignment="1">
      <alignment vertical="center" wrapText="1"/>
      <protection/>
    </xf>
    <xf numFmtId="2" fontId="35" fillId="0" borderId="0" xfId="59" applyNumberFormat="1" applyFont="1" applyFill="1" applyAlignment="1">
      <alignment vertical="center" wrapText="1"/>
      <protection/>
    </xf>
    <xf numFmtId="0" fontId="40" fillId="0" borderId="14" xfId="59" applyFont="1" applyFill="1" applyBorder="1" applyAlignment="1">
      <alignment vertical="center" wrapText="1"/>
      <protection/>
    </xf>
    <xf numFmtId="0" fontId="40" fillId="0" borderId="0" xfId="59" applyFont="1" applyAlignment="1">
      <alignment vertical="center" wrapText="1"/>
      <protection/>
    </xf>
    <xf numFmtId="0" fontId="34" fillId="0" borderId="0" xfId="59" applyFont="1" applyAlignment="1">
      <alignment vertical="center" wrapText="1"/>
      <protection/>
    </xf>
    <xf numFmtId="0" fontId="34" fillId="0" borderId="16" xfId="59" applyFont="1" applyFill="1" applyBorder="1" applyAlignment="1">
      <alignment horizontal="center" vertical="center" wrapText="1"/>
      <protection/>
    </xf>
    <xf numFmtId="0" fontId="34" fillId="0" borderId="14" xfId="59" applyFont="1" applyFill="1" applyBorder="1" applyAlignment="1">
      <alignment horizontal="center" vertical="center" wrapText="1"/>
      <protection/>
    </xf>
    <xf numFmtId="0" fontId="34" fillId="0" borderId="14" xfId="59" applyFont="1" applyFill="1" applyBorder="1" applyAlignment="1">
      <alignment vertical="center" wrapText="1"/>
      <protection/>
    </xf>
    <xf numFmtId="0" fontId="42" fillId="0" borderId="14" xfId="59" applyFont="1" applyFill="1" applyBorder="1" applyAlignment="1">
      <alignment vertical="center" wrapText="1"/>
      <protection/>
    </xf>
    <xf numFmtId="0" fontId="42" fillId="0" borderId="0" xfId="59" applyFont="1" applyFill="1" applyAlignment="1">
      <alignment vertical="center" wrapText="1"/>
      <protection/>
    </xf>
    <xf numFmtId="0" fontId="38" fillId="0" borderId="16" xfId="59" applyFont="1" applyFill="1" applyBorder="1" applyAlignment="1">
      <alignment horizontal="center" vertical="center" wrapText="1"/>
      <protection/>
    </xf>
    <xf numFmtId="0" fontId="39" fillId="0" borderId="14" xfId="59" applyFont="1" applyFill="1" applyBorder="1" applyAlignment="1">
      <alignment vertical="center" wrapText="1"/>
      <protection/>
    </xf>
    <xf numFmtId="0" fontId="39" fillId="0" borderId="14" xfId="59" applyFont="1" applyFill="1" applyBorder="1" applyAlignment="1">
      <alignment horizontal="center" vertical="center" wrapText="1"/>
      <protection/>
    </xf>
    <xf numFmtId="0" fontId="34" fillId="0" borderId="18" xfId="59" applyFont="1" applyFill="1" applyBorder="1" applyAlignment="1">
      <alignment horizontal="center" vertical="center" wrapText="1"/>
      <protection/>
    </xf>
    <xf numFmtId="0" fontId="41" fillId="0" borderId="14" xfId="59" applyFont="1" applyFill="1" applyBorder="1" applyAlignment="1">
      <alignment vertical="center" wrapText="1"/>
      <protection/>
    </xf>
    <xf numFmtId="0" fontId="41" fillId="0" borderId="14" xfId="59" applyFont="1" applyFill="1" applyBorder="1" applyAlignment="1">
      <alignment horizontal="center" vertical="center" wrapText="1"/>
      <protection/>
    </xf>
    <xf numFmtId="0" fontId="38" fillId="0" borderId="14" xfId="59" applyFont="1" applyFill="1" applyBorder="1" applyAlignment="1">
      <alignment horizontal="center" vertical="center" wrapText="1"/>
      <protection/>
    </xf>
    <xf numFmtId="0" fontId="38" fillId="0" borderId="14" xfId="59" applyFont="1" applyFill="1" applyBorder="1" applyAlignment="1">
      <alignment vertical="center" wrapText="1"/>
      <protection/>
    </xf>
    <xf numFmtId="2" fontId="40" fillId="0" borderId="14" xfId="59" applyNumberFormat="1" applyFont="1" applyFill="1" applyBorder="1" applyAlignment="1">
      <alignment vertical="center" wrapText="1"/>
      <protection/>
    </xf>
    <xf numFmtId="0" fontId="40" fillId="0" borderId="0" xfId="59" applyFont="1" applyFill="1" applyAlignment="1">
      <alignment vertical="center" wrapText="1"/>
      <protection/>
    </xf>
    <xf numFmtId="0" fontId="78" fillId="0" borderId="0" xfId="59" applyFont="1" applyFill="1" applyAlignment="1">
      <alignment vertical="center" wrapText="1"/>
      <protection/>
    </xf>
    <xf numFmtId="0" fontId="42" fillId="0" borderId="0" xfId="59" applyFont="1" applyAlignment="1">
      <alignment vertical="center" wrapText="1"/>
      <protection/>
    </xf>
    <xf numFmtId="0" fontId="43" fillId="0" borderId="14" xfId="59" applyFont="1" applyFill="1" applyBorder="1" applyAlignment="1">
      <alignment horizontal="center" vertical="center" wrapText="1"/>
      <protection/>
    </xf>
    <xf numFmtId="1" fontId="42" fillId="0" borderId="14" xfId="59" applyNumberFormat="1" applyFont="1" applyFill="1" applyBorder="1" applyAlignment="1">
      <alignment horizontal="right" vertical="center" wrapText="1"/>
      <protection/>
    </xf>
    <xf numFmtId="2" fontId="42" fillId="0" borderId="14" xfId="59" applyNumberFormat="1" applyFont="1" applyFill="1" applyBorder="1" applyAlignment="1">
      <alignment horizontal="right" vertical="center" wrapText="1"/>
      <protection/>
    </xf>
    <xf numFmtId="2" fontId="34" fillId="0" borderId="14" xfId="59" applyNumberFormat="1" applyFont="1" applyFill="1" applyBorder="1" applyAlignment="1">
      <alignment horizontal="right" vertical="center" wrapText="1"/>
      <protection/>
    </xf>
    <xf numFmtId="1" fontId="40" fillId="0" borderId="14" xfId="59" applyNumberFormat="1" applyFont="1" applyFill="1" applyBorder="1" applyAlignment="1">
      <alignment vertical="center" wrapText="1"/>
      <protection/>
    </xf>
    <xf numFmtId="1" fontId="42" fillId="0" borderId="0" xfId="59" applyNumberFormat="1" applyFont="1" applyFill="1" applyAlignment="1">
      <alignment vertical="center" wrapText="1"/>
      <protection/>
    </xf>
    <xf numFmtId="1" fontId="42" fillId="0" borderId="17" xfId="59" applyNumberFormat="1" applyFont="1" applyFill="1" applyBorder="1" applyAlignment="1">
      <alignment horizontal="right" vertical="center" wrapText="1"/>
      <protection/>
    </xf>
    <xf numFmtId="2" fontId="42" fillId="0" borderId="17" xfId="59" applyNumberFormat="1" applyFont="1" applyFill="1" applyBorder="1" applyAlignment="1">
      <alignment horizontal="right" vertical="center" wrapText="1"/>
      <protection/>
    </xf>
    <xf numFmtId="1" fontId="42" fillId="0" borderId="14" xfId="67" applyNumberFormat="1" applyFont="1" applyFill="1" applyBorder="1" applyAlignment="1" applyProtection="1">
      <alignment horizontal="right" vertical="center" wrapText="1"/>
      <protection/>
    </xf>
    <xf numFmtId="2" fontId="42" fillId="0" borderId="14" xfId="66" applyNumberFormat="1" applyFont="1" applyFill="1" applyBorder="1" applyAlignment="1" applyProtection="1">
      <alignment horizontal="right" vertical="center" wrapText="1"/>
      <protection/>
    </xf>
    <xf numFmtId="2" fontId="42" fillId="0" borderId="14" xfId="59" applyNumberFormat="1" applyFont="1" applyFill="1" applyBorder="1" applyAlignment="1">
      <alignment vertical="center" wrapText="1"/>
      <protection/>
    </xf>
    <xf numFmtId="0" fontId="34" fillId="0" borderId="11" xfId="59" applyFont="1" applyFill="1" applyBorder="1" applyAlignment="1">
      <alignment horizontal="center" vertical="center" wrapText="1"/>
      <protection/>
    </xf>
    <xf numFmtId="0" fontId="34" fillId="0" borderId="11" xfId="59" applyFont="1" applyFill="1" applyBorder="1" applyAlignment="1">
      <alignment vertical="center" wrapText="1"/>
      <protection/>
    </xf>
    <xf numFmtId="1" fontId="42" fillId="0" borderId="14" xfId="59" applyNumberFormat="1" applyFont="1" applyFill="1" applyBorder="1" applyAlignment="1">
      <alignment vertical="center" wrapText="1"/>
      <protection/>
    </xf>
    <xf numFmtId="2" fontId="42" fillId="0" borderId="14" xfId="42" applyNumberFormat="1" applyFont="1" applyFill="1" applyBorder="1" applyAlignment="1" applyProtection="1">
      <alignment horizontal="right" vertical="center" wrapText="1"/>
      <protection/>
    </xf>
    <xf numFmtId="2" fontId="34" fillId="0" borderId="14" xfId="59" applyNumberFormat="1" applyFont="1" applyFill="1" applyBorder="1" applyAlignment="1">
      <alignment vertical="center" wrapText="1"/>
      <protection/>
    </xf>
    <xf numFmtId="0" fontId="78" fillId="0" borderId="14" xfId="59" applyFont="1" applyBorder="1" applyAlignment="1">
      <alignment horizontal="left" vertical="center" wrapText="1"/>
      <protection/>
    </xf>
    <xf numFmtId="2" fontId="34" fillId="0" borderId="17" xfId="59" applyNumberFormat="1" applyFont="1" applyFill="1" applyBorder="1" applyAlignment="1">
      <alignment horizontal="right" vertical="center" wrapText="1"/>
      <protection/>
    </xf>
    <xf numFmtId="10" fontId="42" fillId="0" borderId="14" xfId="66" applyNumberFormat="1" applyFont="1" applyFill="1" applyBorder="1" applyAlignment="1" applyProtection="1">
      <alignment vertical="center" wrapText="1"/>
      <protection/>
    </xf>
    <xf numFmtId="0" fontId="42" fillId="0" borderId="0" xfId="59" applyFont="1" applyAlignment="1">
      <alignment horizontal="center" vertical="center" wrapText="1"/>
      <protection/>
    </xf>
    <xf numFmtId="0" fontId="79" fillId="0" borderId="14" xfId="59" applyFont="1" applyFill="1" applyBorder="1" applyAlignment="1">
      <alignment horizontal="center" vertical="center" wrapText="1"/>
      <protection/>
    </xf>
    <xf numFmtId="0" fontId="80" fillId="0" borderId="14" xfId="59" applyFont="1" applyFill="1" applyBorder="1" applyAlignment="1">
      <alignment vertical="center" wrapText="1"/>
      <protection/>
    </xf>
    <xf numFmtId="0" fontId="81" fillId="0" borderId="14" xfId="59" applyFont="1" applyBorder="1" applyAlignment="1">
      <alignment horizontal="center" vertical="center" wrapText="1"/>
      <protection/>
    </xf>
    <xf numFmtId="0" fontId="82" fillId="0" borderId="14" xfId="59" applyFont="1" applyBorder="1" applyAlignment="1">
      <alignment horizontal="center" vertical="center" wrapText="1"/>
      <protection/>
    </xf>
    <xf numFmtId="1" fontId="42" fillId="0" borderId="14" xfId="60" applyNumberFormat="1" applyFont="1" applyFill="1" applyBorder="1" applyAlignment="1">
      <alignment horizontal="right" vertical="center" wrapText="1"/>
      <protection/>
    </xf>
    <xf numFmtId="2" fontId="34" fillId="0" borderId="14" xfId="60" applyNumberFormat="1" applyFont="1" applyFill="1" applyBorder="1" applyAlignment="1">
      <alignment horizontal="right" vertical="center" wrapText="1"/>
      <protection/>
    </xf>
    <xf numFmtId="2" fontId="42" fillId="0" borderId="14" xfId="60" applyNumberFormat="1" applyFont="1" applyFill="1" applyBorder="1" applyAlignment="1">
      <alignment vertical="center" wrapText="1"/>
      <protection/>
    </xf>
    <xf numFmtId="2" fontId="34" fillId="0" borderId="14" xfId="60" applyNumberFormat="1" applyFont="1" applyFill="1" applyBorder="1" applyAlignment="1">
      <alignment vertical="center" wrapText="1"/>
      <protection/>
    </xf>
    <xf numFmtId="10" fontId="42" fillId="0" borderId="14" xfId="68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34" fillId="0" borderId="14" xfId="59" applyFont="1" applyBorder="1" applyAlignment="1">
      <alignment horizontal="center" vertical="center" wrapText="1"/>
      <protection/>
    </xf>
    <xf numFmtId="2" fontId="36" fillId="0" borderId="14" xfId="61" applyNumberFormat="1" applyFont="1" applyBorder="1" applyAlignment="1">
      <alignment horizontal="center" vertical="center" wrapText="1"/>
      <protection/>
    </xf>
    <xf numFmtId="0" fontId="36" fillId="0" borderId="14" xfId="59" applyFont="1" applyBorder="1" applyAlignment="1">
      <alignment horizontal="center" vertical="center" wrapText="1"/>
      <protection/>
    </xf>
    <xf numFmtId="0" fontId="36" fillId="27" borderId="14" xfId="61" applyFont="1" applyFill="1" applyBorder="1" applyAlignment="1">
      <alignment horizontal="center" vertical="center" wrapText="1"/>
      <protection/>
    </xf>
    <xf numFmtId="0" fontId="35" fillId="0" borderId="14" xfId="59" applyFont="1" applyBorder="1" applyAlignment="1">
      <alignment horizontal="right" vertical="center" wrapText="1"/>
      <protection/>
    </xf>
    <xf numFmtId="0" fontId="35" fillId="0" borderId="14" xfId="59" applyFont="1" applyBorder="1" applyAlignment="1">
      <alignment horizontal="left" vertical="center" wrapText="1"/>
      <protection/>
    </xf>
    <xf numFmtId="2" fontId="35" fillId="27" borderId="14" xfId="61" applyNumberFormat="1" applyFont="1" applyFill="1" applyBorder="1" applyAlignment="1">
      <alignment horizontal="right" vertical="center" wrapText="1"/>
      <protection/>
    </xf>
    <xf numFmtId="0" fontId="36" fillId="27" borderId="14" xfId="59" applyFont="1" applyFill="1" applyBorder="1" applyAlignment="1">
      <alignment horizontal="center" vertical="center" wrapText="1"/>
      <protection/>
    </xf>
    <xf numFmtId="0" fontId="36" fillId="0" borderId="14" xfId="59" applyFont="1" applyBorder="1" applyAlignment="1">
      <alignment horizontal="left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0" borderId="14" xfId="59" applyFont="1" applyBorder="1" applyAlignment="1">
      <alignment horizontal="center" vertical="center" wrapText="1"/>
      <protection/>
    </xf>
    <xf numFmtId="2" fontId="35" fillId="0" borderId="14" xfId="59" applyNumberFormat="1" applyFont="1" applyBorder="1" applyAlignment="1">
      <alignment horizontal="right" vertical="center" wrapText="1"/>
      <protection/>
    </xf>
    <xf numFmtId="2" fontId="36" fillId="0" borderId="14" xfId="61" applyNumberFormat="1" applyFont="1" applyFill="1" applyBorder="1" applyAlignment="1">
      <alignment horizontal="center" vertical="center" wrapText="1"/>
      <protection/>
    </xf>
    <xf numFmtId="2" fontId="35" fillId="0" borderId="14" xfId="59" applyNumberFormat="1" applyFont="1" applyFill="1" applyBorder="1" applyAlignment="1">
      <alignment horizontal="right" vertical="center" wrapText="1"/>
      <protection/>
    </xf>
    <xf numFmtId="2" fontId="36" fillId="0" borderId="14" xfId="59" applyNumberFormat="1" applyFont="1" applyFill="1" applyBorder="1" applyAlignment="1">
      <alignment horizontal="right" vertical="center" wrapText="1"/>
      <protection/>
    </xf>
    <xf numFmtId="2" fontId="36" fillId="27" borderId="14" xfId="59" applyNumberFormat="1" applyFont="1" applyFill="1" applyBorder="1" applyAlignment="1">
      <alignment horizontal="right" vertical="center" wrapText="1"/>
      <protection/>
    </xf>
    <xf numFmtId="2" fontId="35" fillId="27" borderId="15" xfId="61" applyNumberFormat="1" applyFont="1" applyFill="1" applyBorder="1" applyAlignment="1">
      <alignment horizontal="right" vertical="center" wrapText="1"/>
      <protection/>
    </xf>
    <xf numFmtId="2" fontId="35" fillId="27" borderId="19" xfId="61" applyNumberFormat="1" applyFont="1" applyFill="1" applyBorder="1" applyAlignment="1">
      <alignment horizontal="right" vertical="center" wrapText="1"/>
      <protection/>
    </xf>
    <xf numFmtId="2" fontId="35" fillId="0" borderId="14" xfId="61" applyNumberFormat="1" applyFont="1" applyBorder="1" applyAlignment="1">
      <alignment horizontal="right" vertical="center" wrapText="1"/>
      <protection/>
    </xf>
    <xf numFmtId="2" fontId="82" fillId="27" borderId="15" xfId="61" applyNumberFormat="1" applyFont="1" applyFill="1" applyBorder="1" applyAlignment="1">
      <alignment horizontal="right" vertical="center" wrapText="1"/>
      <protection/>
    </xf>
    <xf numFmtId="2" fontId="82" fillId="27" borderId="19" xfId="61" applyNumberFormat="1" applyFont="1" applyFill="1" applyBorder="1" applyAlignment="1">
      <alignment horizontal="right" vertical="center" wrapText="1"/>
      <protection/>
    </xf>
    <xf numFmtId="2" fontId="82" fillId="27" borderId="14" xfId="61" applyNumberFormat="1" applyFont="1" applyFill="1" applyBorder="1" applyAlignment="1">
      <alignment horizontal="right" vertical="center" wrapText="1"/>
      <protection/>
    </xf>
    <xf numFmtId="2" fontId="35" fillId="0" borderId="14" xfId="61" applyNumberFormat="1" applyFont="1" applyFill="1" applyBorder="1" applyAlignment="1">
      <alignment horizontal="right" vertical="center" wrapText="1"/>
      <protection/>
    </xf>
    <xf numFmtId="2" fontId="35" fillId="0" borderId="14" xfId="59" applyNumberFormat="1" applyFont="1" applyFill="1" applyBorder="1" applyAlignment="1">
      <alignment horizontal="center" vertical="center" wrapText="1"/>
      <protection/>
    </xf>
    <xf numFmtId="2" fontId="35" fillId="0" borderId="14" xfId="59" applyNumberFormat="1" applyFont="1" applyBorder="1" applyAlignment="1">
      <alignment horizontal="center" vertical="center" wrapText="1"/>
      <protection/>
    </xf>
    <xf numFmtId="2" fontId="36" fillId="0" borderId="14" xfId="61" applyNumberFormat="1" applyFont="1" applyBorder="1" applyAlignment="1">
      <alignment horizontal="right" vertical="center" wrapText="1"/>
      <protection/>
    </xf>
    <xf numFmtId="0" fontId="36" fillId="0" borderId="15" xfId="59" applyFont="1" applyBorder="1" applyAlignment="1">
      <alignment horizontal="left" vertical="center" wrapText="1"/>
      <protection/>
    </xf>
    <xf numFmtId="0" fontId="36" fillId="0" borderId="20" xfId="59" applyFont="1" applyBorder="1" applyAlignment="1">
      <alignment horizontal="left" vertical="center" wrapText="1"/>
      <protection/>
    </xf>
    <xf numFmtId="0" fontId="36" fillId="0" borderId="21" xfId="59" applyFont="1" applyBorder="1" applyAlignment="1">
      <alignment horizontal="left" vertical="center" wrapText="1"/>
      <protection/>
    </xf>
    <xf numFmtId="2" fontId="36" fillId="0" borderId="14" xfId="61" applyNumberFormat="1" applyFont="1" applyFill="1" applyBorder="1" applyAlignment="1">
      <alignment horizontal="right" vertical="center" wrapText="1"/>
      <protection/>
    </xf>
    <xf numFmtId="9" fontId="35" fillId="0" borderId="14" xfId="59" applyNumberFormat="1" applyFont="1" applyFill="1" applyBorder="1" applyAlignment="1">
      <alignment horizontal="center" vertical="center" wrapText="1"/>
      <protection/>
    </xf>
    <xf numFmtId="9" fontId="35" fillId="0" borderId="14" xfId="59" applyNumberFormat="1" applyFont="1" applyBorder="1" applyAlignment="1">
      <alignment horizontal="center" vertical="center" wrapText="1"/>
      <protection/>
    </xf>
    <xf numFmtId="2" fontId="35" fillId="0" borderId="14" xfId="62" applyNumberFormat="1" applyFont="1" applyBorder="1" applyAlignment="1">
      <alignment horizontal="right" vertical="center" wrapText="1"/>
      <protection/>
    </xf>
    <xf numFmtId="2" fontId="35" fillId="0" borderId="15" xfId="62" applyNumberFormat="1" applyFont="1" applyBorder="1" applyAlignment="1">
      <alignment horizontal="right" vertical="center" wrapText="1"/>
      <protection/>
    </xf>
    <xf numFmtId="2" fontId="35" fillId="0" borderId="19" xfId="62" applyNumberFormat="1" applyFont="1" applyBorder="1" applyAlignment="1">
      <alignment horizontal="right" vertical="center" wrapText="1"/>
      <protection/>
    </xf>
    <xf numFmtId="0" fontId="36" fillId="0" borderId="22" xfId="59" applyFont="1" applyBorder="1" applyAlignment="1">
      <alignment horizontal="left" vertical="center" wrapText="1"/>
      <protection/>
    </xf>
    <xf numFmtId="0" fontId="36" fillId="0" borderId="2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37" fillId="27" borderId="14" xfId="59" applyFont="1" applyFill="1" applyBorder="1" applyAlignment="1">
      <alignment horizontal="center" vertical="center" wrapText="1"/>
      <protection/>
    </xf>
    <xf numFmtId="0" fontId="36" fillId="0" borderId="25" xfId="59" applyFont="1" applyBorder="1" applyAlignment="1">
      <alignment horizontal="left" vertical="center" wrapText="1"/>
      <protection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3" fillId="0" borderId="14" xfId="0" applyFont="1" applyBorder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 wrapText="1"/>
    </xf>
    <xf numFmtId="0" fontId="34" fillId="0" borderId="33" xfId="59" applyFont="1" applyFill="1" applyBorder="1" applyAlignment="1">
      <alignment horizontal="center" vertical="center" wrapText="1"/>
      <protection/>
    </xf>
    <xf numFmtId="0" fontId="34" fillId="0" borderId="34" xfId="59" applyFont="1" applyFill="1" applyBorder="1" applyAlignment="1">
      <alignment horizontal="center" vertical="center" wrapText="1"/>
      <protection/>
    </xf>
    <xf numFmtId="0" fontId="34" fillId="0" borderId="35" xfId="59" applyFont="1" applyFill="1" applyBorder="1" applyAlignment="1">
      <alignment horizontal="center" vertical="center" wrapText="1"/>
      <protection/>
    </xf>
    <xf numFmtId="0" fontId="34" fillId="0" borderId="16" xfId="59" applyFont="1" applyFill="1" applyBorder="1" applyAlignment="1">
      <alignment horizontal="center" vertical="center" wrapText="1"/>
      <protection/>
    </xf>
    <xf numFmtId="0" fontId="34" fillId="0" borderId="14" xfId="59" applyFont="1" applyFill="1" applyBorder="1" applyAlignment="1">
      <alignment horizontal="center" vertical="center" wrapText="1"/>
      <protection/>
    </xf>
    <xf numFmtId="0" fontId="34" fillId="0" borderId="17" xfId="59" applyFont="1" applyFill="1" applyBorder="1" applyAlignment="1">
      <alignment horizontal="center" vertical="center" wrapText="1"/>
      <protection/>
    </xf>
    <xf numFmtId="0" fontId="38" fillId="0" borderId="16" xfId="59" applyFont="1" applyFill="1" applyBorder="1" applyAlignment="1">
      <alignment horizontal="left" vertical="center" wrapText="1"/>
      <protection/>
    </xf>
    <xf numFmtId="0" fontId="38" fillId="0" borderId="14" xfId="59" applyFont="1" applyFill="1" applyBorder="1" applyAlignment="1">
      <alignment horizontal="left" vertical="center" wrapText="1"/>
      <protection/>
    </xf>
    <xf numFmtId="0" fontId="38" fillId="0" borderId="15" xfId="59" applyFont="1" applyFill="1" applyBorder="1" applyAlignment="1">
      <alignment horizontal="center" vertical="center" wrapText="1"/>
      <protection/>
    </xf>
    <xf numFmtId="0" fontId="38" fillId="0" borderId="20" xfId="59" applyFont="1" applyFill="1" applyBorder="1" applyAlignment="1">
      <alignment horizontal="center" vertical="center" wrapText="1"/>
      <protection/>
    </xf>
    <xf numFmtId="0" fontId="38" fillId="0" borderId="19" xfId="59" applyFont="1" applyFill="1" applyBorder="1" applyAlignment="1">
      <alignment horizontal="center" vertical="center" wrapText="1"/>
      <protection/>
    </xf>
    <xf numFmtId="0" fontId="38" fillId="0" borderId="14" xfId="59" applyFont="1" applyFill="1" applyBorder="1" applyAlignment="1">
      <alignment horizontal="center" vertical="center" wrapText="1"/>
      <protection/>
    </xf>
    <xf numFmtId="0" fontId="38" fillId="0" borderId="17" xfId="59" applyFont="1" applyFill="1" applyBorder="1" applyAlignment="1">
      <alignment horizontal="center" vertical="center" wrapText="1"/>
      <protection/>
    </xf>
    <xf numFmtId="0" fontId="34" fillId="0" borderId="17" xfId="59" applyFont="1" applyFill="1" applyBorder="1" applyAlignment="1">
      <alignment horizontal="center" vertical="center" wrapText="1"/>
      <protection/>
    </xf>
    <xf numFmtId="0" fontId="40" fillId="0" borderId="17" xfId="59" applyFont="1" applyFill="1" applyBorder="1" applyAlignment="1">
      <alignment vertical="center" wrapText="1"/>
      <protection/>
    </xf>
    <xf numFmtId="2" fontId="42" fillId="0" borderId="14" xfId="59" applyNumberFormat="1" applyFont="1" applyFill="1" applyBorder="1" applyAlignment="1">
      <alignment horizontal="center" vertical="center" wrapText="1"/>
      <protection/>
    </xf>
    <xf numFmtId="2" fontId="42" fillId="0" borderId="17" xfId="59" applyNumberFormat="1" applyFont="1" applyFill="1" applyBorder="1" applyAlignment="1">
      <alignment horizontal="center" vertical="center" wrapText="1"/>
      <protection/>
    </xf>
    <xf numFmtId="2" fontId="83" fillId="0" borderId="14" xfId="59" applyNumberFormat="1" applyFont="1" applyFill="1" applyBorder="1" applyAlignment="1">
      <alignment horizontal="right" vertical="center" wrapText="1"/>
      <protection/>
    </xf>
    <xf numFmtId="0" fontId="34" fillId="0" borderId="14" xfId="59" applyFont="1" applyFill="1" applyBorder="1" applyAlignment="1">
      <alignment horizontal="left" vertical="center" wrapText="1"/>
      <protection/>
    </xf>
    <xf numFmtId="2" fontId="84" fillId="0" borderId="14" xfId="59" applyNumberFormat="1" applyFont="1" applyFill="1" applyBorder="1" applyAlignment="1">
      <alignment horizontal="right" vertical="center" wrapText="1"/>
      <protection/>
    </xf>
    <xf numFmtId="1" fontId="34" fillId="0" borderId="14" xfId="59" applyNumberFormat="1" applyFont="1" applyFill="1" applyBorder="1" applyAlignment="1">
      <alignment horizontal="right" vertical="center" wrapText="1"/>
      <protection/>
    </xf>
    <xf numFmtId="0" fontId="40" fillId="0" borderId="14" xfId="59" applyFont="1" applyFill="1" applyBorder="1" applyAlignment="1">
      <alignment horizontal="right" vertical="center" wrapText="1"/>
      <protection/>
    </xf>
    <xf numFmtId="0" fontId="40" fillId="0" borderId="17" xfId="59" applyFont="1" applyFill="1" applyBorder="1" applyAlignment="1">
      <alignment horizontal="right" vertical="center" wrapText="1"/>
      <protection/>
    </xf>
    <xf numFmtId="2" fontId="80" fillId="0" borderId="14" xfId="59" applyNumberFormat="1" applyFont="1" applyFill="1" applyBorder="1" applyAlignment="1">
      <alignment horizontal="right" vertical="center" wrapText="1"/>
      <protection/>
    </xf>
    <xf numFmtId="1" fontId="80" fillId="0" borderId="14" xfId="59" applyNumberFormat="1" applyFont="1" applyFill="1" applyBorder="1" applyAlignment="1">
      <alignment horizontal="right" vertical="center" wrapText="1"/>
      <protection/>
    </xf>
    <xf numFmtId="0" fontId="42" fillId="0" borderId="11" xfId="59" applyFont="1" applyFill="1" applyBorder="1" applyAlignment="1">
      <alignment vertical="center" wrapText="1"/>
      <protection/>
    </xf>
    <xf numFmtId="10" fontId="42" fillId="0" borderId="11" xfId="66" applyNumberFormat="1" applyFont="1" applyFill="1" applyBorder="1" applyAlignment="1" applyProtection="1">
      <alignment vertical="center" wrapText="1"/>
      <protection/>
    </xf>
    <xf numFmtId="9" fontId="42" fillId="0" borderId="11" xfId="66" applyNumberFormat="1" applyFont="1" applyFill="1" applyBorder="1" applyAlignment="1" applyProtection="1">
      <alignment vertical="center" wrapText="1"/>
      <protection/>
    </xf>
    <xf numFmtId="0" fontId="38" fillId="0" borderId="16" xfId="59" applyFont="1" applyFill="1" applyBorder="1" applyAlignment="1">
      <alignment horizontal="center" vertical="center" wrapText="1"/>
      <protection/>
    </xf>
    <xf numFmtId="2" fontId="42" fillId="0" borderId="14" xfId="0" applyNumberFormat="1" applyFont="1" applyFill="1" applyBorder="1" applyAlignment="1">
      <alignment vertical="center" wrapText="1"/>
    </xf>
    <xf numFmtId="2" fontId="80" fillId="0" borderId="14" xfId="0" applyNumberFormat="1" applyFont="1" applyFill="1" applyBorder="1" applyAlignment="1">
      <alignment vertical="center" wrapText="1"/>
    </xf>
    <xf numFmtId="1" fontId="42" fillId="0" borderId="14" xfId="59" applyNumberFormat="1" applyFont="1" applyFill="1" applyBorder="1" applyAlignment="1">
      <alignment horizontal="center" vertical="center" wrapText="1"/>
      <protection/>
    </xf>
    <xf numFmtId="0" fontId="42" fillId="0" borderId="14" xfId="59" applyFont="1" applyFill="1" applyBorder="1" applyAlignment="1">
      <alignment horizontal="center" vertical="center" wrapText="1"/>
      <protection/>
    </xf>
    <xf numFmtId="0" fontId="42" fillId="0" borderId="12" xfId="59" applyFont="1" applyFill="1" applyBorder="1" applyAlignment="1">
      <alignment vertical="center" wrapText="1"/>
      <protection/>
    </xf>
    <xf numFmtId="191" fontId="34" fillId="0" borderId="16" xfId="59" applyNumberFormat="1" applyFont="1" applyFill="1" applyBorder="1" applyAlignment="1">
      <alignment horizontal="center" vertical="center" wrapText="1"/>
      <protection/>
    </xf>
    <xf numFmtId="0" fontId="34" fillId="0" borderId="25" xfId="59" applyFont="1" applyFill="1" applyBorder="1" applyAlignment="1">
      <alignment horizontal="center" vertical="center" wrapText="1"/>
      <protection/>
    </xf>
    <xf numFmtId="0" fontId="34" fillId="0" borderId="20" xfId="59" applyFont="1" applyFill="1" applyBorder="1" applyAlignment="1">
      <alignment horizontal="center" vertical="center" wrapText="1"/>
      <protection/>
    </xf>
    <xf numFmtId="0" fontId="34" fillId="0" borderId="21" xfId="59" applyFont="1" applyFill="1" applyBorder="1" applyAlignment="1">
      <alignment horizontal="center" vertical="center" wrapText="1"/>
      <protection/>
    </xf>
    <xf numFmtId="0" fontId="34" fillId="0" borderId="25" xfId="59" applyFont="1" applyFill="1" applyBorder="1" applyAlignment="1">
      <alignment horizontal="left" vertical="center" wrapText="1"/>
      <protection/>
    </xf>
    <xf numFmtId="0" fontId="34" fillId="0" borderId="20" xfId="59" applyFont="1" applyFill="1" applyBorder="1" applyAlignment="1">
      <alignment horizontal="left" vertical="center" wrapText="1"/>
      <protection/>
    </xf>
    <xf numFmtId="0" fontId="34" fillId="0" borderId="21" xfId="59" applyFont="1" applyFill="1" applyBorder="1" applyAlignment="1">
      <alignment horizontal="left" vertical="center" wrapText="1"/>
      <protection/>
    </xf>
    <xf numFmtId="0" fontId="34" fillId="0" borderId="15" xfId="59" applyFont="1" applyFill="1" applyBorder="1" applyAlignment="1">
      <alignment horizontal="left" vertical="center" wrapText="1"/>
      <protection/>
    </xf>
    <xf numFmtId="0" fontId="34" fillId="0" borderId="22" xfId="59" applyFont="1" applyFill="1" applyBorder="1" applyAlignment="1">
      <alignment horizontal="left" vertical="center" wrapText="1"/>
      <protection/>
    </xf>
    <xf numFmtId="0" fontId="34" fillId="0" borderId="23" xfId="59" applyFont="1" applyFill="1" applyBorder="1" applyAlignment="1">
      <alignment horizontal="left" vertical="center" wrapText="1"/>
      <protection/>
    </xf>
    <xf numFmtId="0" fontId="34" fillId="0" borderId="24" xfId="59" applyFont="1" applyFill="1" applyBorder="1" applyAlignment="1">
      <alignment horizontal="left" vertical="center" wrapText="1"/>
      <protection/>
    </xf>
    <xf numFmtId="0" fontId="54" fillId="0" borderId="33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center" wrapText="1"/>
    </xf>
    <xf numFmtId="0" fontId="53" fillId="0" borderId="34" xfId="0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/>
    </xf>
    <xf numFmtId="0" fontId="55" fillId="0" borderId="40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0" fontId="57" fillId="0" borderId="41" xfId="0" applyFont="1" applyFill="1" applyBorder="1" applyAlignment="1">
      <alignment/>
    </xf>
    <xf numFmtId="0" fontId="55" fillId="0" borderId="4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43" xfId="0" applyFont="1" applyFill="1" applyBorder="1" applyAlignment="1">
      <alignment/>
    </xf>
    <xf numFmtId="0" fontId="58" fillId="0" borderId="42" xfId="0" applyFont="1" applyFill="1" applyBorder="1" applyAlignment="1">
      <alignment/>
    </xf>
    <xf numFmtId="0" fontId="55" fillId="0" borderId="42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60" fillId="0" borderId="42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44" xfId="0" applyFont="1" applyFill="1" applyBorder="1" applyAlignment="1">
      <alignment horizontal="center" wrapText="1"/>
    </xf>
    <xf numFmtId="0" fontId="63" fillId="0" borderId="28" xfId="0" applyFont="1" applyFill="1" applyBorder="1" applyAlignment="1">
      <alignment horizontal="center" wrapText="1"/>
    </xf>
    <xf numFmtId="0" fontId="63" fillId="0" borderId="45" xfId="0" applyFont="1" applyFill="1" applyBorder="1" applyAlignment="1">
      <alignment horizontal="center" wrapText="1"/>
    </xf>
    <xf numFmtId="0" fontId="85" fillId="28" borderId="14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1" fontId="56" fillId="29" borderId="14" xfId="0" applyNumberFormat="1" applyFont="1" applyFill="1" applyBorder="1" applyAlignment="1">
      <alignment horizontal="center" vertical="top" wrapText="1"/>
    </xf>
    <xf numFmtId="2" fontId="56" fillId="29" borderId="14" xfId="0" applyNumberFormat="1" applyFont="1" applyFill="1" applyBorder="1" applyAlignment="1">
      <alignment horizontal="center" vertical="top" wrapText="1"/>
    </xf>
    <xf numFmtId="0" fontId="56" fillId="29" borderId="14" xfId="0" applyFont="1" applyFill="1" applyBorder="1" applyAlignment="1">
      <alignment horizontal="center" vertical="top" wrapText="1"/>
    </xf>
    <xf numFmtId="0" fontId="56" fillId="29" borderId="14" xfId="0" applyFont="1" applyFill="1" applyBorder="1" applyAlignment="1">
      <alignment horizontal="left" vertical="top" wrapText="1"/>
    </xf>
    <xf numFmtId="0" fontId="55" fillId="0" borderId="46" xfId="0" applyFont="1" applyFill="1" applyBorder="1" applyAlignment="1">
      <alignment horizontal="left" vertical="top" wrapText="1"/>
    </xf>
    <xf numFmtId="1" fontId="56" fillId="29" borderId="46" xfId="0" applyNumberFormat="1" applyFont="1" applyFill="1" applyBorder="1" applyAlignment="1">
      <alignment horizontal="center" vertical="top" wrapText="1"/>
    </xf>
    <xf numFmtId="2" fontId="56" fillId="29" borderId="46" xfId="0" applyNumberFormat="1" applyFont="1" applyFill="1" applyBorder="1" applyAlignment="1">
      <alignment horizontal="center" vertical="top" wrapText="1"/>
    </xf>
    <xf numFmtId="0" fontId="56" fillId="29" borderId="46" xfId="0" applyFont="1" applyFill="1" applyBorder="1" applyAlignment="1">
      <alignment horizontal="center" vertical="top" wrapText="1"/>
    </xf>
    <xf numFmtId="0" fontId="56" fillId="29" borderId="46" xfId="0" applyFont="1" applyFill="1" applyBorder="1" applyAlignment="1">
      <alignment horizontal="left" vertical="top" wrapText="1"/>
    </xf>
    <xf numFmtId="0" fontId="55" fillId="30" borderId="47" xfId="0" applyFont="1" applyFill="1" applyBorder="1" applyAlignment="1">
      <alignment horizontal="left" vertical="top" wrapText="1"/>
    </xf>
    <xf numFmtId="1" fontId="55" fillId="30" borderId="48" xfId="0" applyNumberFormat="1" applyFont="1" applyFill="1" applyBorder="1" applyAlignment="1">
      <alignment horizontal="center" vertical="top" wrapText="1"/>
    </xf>
    <xf numFmtId="2" fontId="55" fillId="30" borderId="48" xfId="0" applyNumberFormat="1" applyFont="1" applyFill="1" applyBorder="1" applyAlignment="1">
      <alignment horizontal="center" vertical="top" wrapText="1"/>
    </xf>
    <xf numFmtId="0" fontId="55" fillId="30" borderId="48" xfId="0" applyFont="1" applyFill="1" applyBorder="1" applyAlignment="1">
      <alignment horizontal="center" vertical="top" wrapText="1"/>
    </xf>
    <xf numFmtId="0" fontId="65" fillId="30" borderId="49" xfId="0" applyFont="1" applyFill="1" applyBorder="1" applyAlignment="1">
      <alignment/>
    </xf>
    <xf numFmtId="0" fontId="63" fillId="0" borderId="44" xfId="0" applyFont="1" applyFill="1" applyBorder="1" applyAlignment="1">
      <alignment horizontal="center"/>
    </xf>
    <xf numFmtId="0" fontId="63" fillId="0" borderId="28" xfId="0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left" vertical="top" wrapText="1"/>
    </xf>
    <xf numFmtId="2" fontId="56" fillId="29" borderId="14" xfId="0" applyNumberFormat="1" applyFont="1" applyFill="1" applyBorder="1" applyAlignment="1" quotePrefix="1">
      <alignment horizontal="center" vertical="top" wrapText="1"/>
    </xf>
    <xf numFmtId="0" fontId="55" fillId="0" borderId="50" xfId="0" applyFont="1" applyFill="1" applyBorder="1" applyAlignment="1">
      <alignment horizontal="left" vertical="top" wrapText="1"/>
    </xf>
    <xf numFmtId="0" fontId="65" fillId="0" borderId="0" xfId="0" applyFont="1" applyAlignment="1">
      <alignment/>
    </xf>
    <xf numFmtId="0" fontId="55" fillId="29" borderId="17" xfId="0" applyFont="1" applyFill="1" applyBorder="1" applyAlignment="1">
      <alignment horizontal="left" vertical="top" wrapText="1"/>
    </xf>
    <xf numFmtId="0" fontId="55" fillId="29" borderId="36" xfId="0" applyFont="1" applyFill="1" applyBorder="1" applyAlignment="1">
      <alignment horizontal="left" vertical="top" wrapText="1"/>
    </xf>
    <xf numFmtId="0" fontId="65" fillId="30" borderId="51" xfId="0" applyFont="1" applyFill="1" applyBorder="1" applyAlignment="1">
      <alignment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69" fillId="0" borderId="41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3" xfId="0" applyFont="1" applyBorder="1" applyAlignment="1">
      <alignment/>
    </xf>
    <xf numFmtId="0" fontId="70" fillId="0" borderId="4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2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3" fillId="0" borderId="42" xfId="0" applyFont="1" applyBorder="1" applyAlignment="1">
      <alignment horizontal="left"/>
    </xf>
    <xf numFmtId="0" fontId="74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/>
    </xf>
    <xf numFmtId="0" fontId="0" fillId="0" borderId="14" xfId="0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justify" vertical="top" wrapText="1"/>
    </xf>
    <xf numFmtId="0" fontId="27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27" fillId="0" borderId="46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top" wrapText="1"/>
    </xf>
    <xf numFmtId="0" fontId="76" fillId="0" borderId="14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justify" vertical="top" wrapText="1"/>
    </xf>
    <xf numFmtId="0" fontId="27" fillId="0" borderId="14" xfId="0" applyFont="1" applyFill="1" applyBorder="1" applyAlignment="1">
      <alignment vertical="center" wrapText="1"/>
    </xf>
    <xf numFmtId="0" fontId="75" fillId="0" borderId="14" xfId="0" applyFont="1" applyFill="1" applyBorder="1" applyAlignment="1" applyProtection="1">
      <alignment horizontal="right"/>
      <protection/>
    </xf>
    <xf numFmtId="0" fontId="0" fillId="0" borderId="14" xfId="0" applyBorder="1" applyAlignment="1">
      <alignment horizontal="left"/>
    </xf>
    <xf numFmtId="0" fontId="76" fillId="4" borderId="14" xfId="0" applyFont="1" applyFill="1" applyBorder="1" applyAlignment="1">
      <alignment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rd Qtr 2010-11" xfId="59"/>
    <cellStyle name="Normal_3rd Qtr 2010-11 2" xfId="60"/>
    <cellStyle name="Normal_GERC-Finance" xfId="61"/>
    <cellStyle name="Normal_GERC-Finance 2" xfId="62"/>
    <cellStyle name="Note" xfId="63"/>
    <cellStyle name="Note 2" xfId="64"/>
    <cellStyle name="Output" xfId="65"/>
    <cellStyle name="Percent" xfId="66"/>
    <cellStyle name="Percent 2" xfId="67"/>
    <cellStyle name="Percent 2 2" xfId="68"/>
    <cellStyle name="Percent 3" xfId="69"/>
    <cellStyle name="Percent 3 2" xfId="70"/>
    <cellStyle name="Percent 4" xfId="71"/>
    <cellStyle name="Style 1" xfId="72"/>
    <cellStyle name="Style 1 2" xfId="73"/>
    <cellStyle name="Title" xfId="74"/>
    <cellStyle name="Total" xfId="75"/>
    <cellStyle name="Warning Text" xfId="76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C%20OLD%20FA%20FILE\GANDHISIR%20&amp;%20GERC\2012-13\GANDHISIR\FINAL%202010-11\1st%20Qtr%202010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C%20OLD%20FA%20FILE\GANDHISIR%20&amp;%20GERC\2012-13\GERC%20NEW%20FINAL\FINAL%202011-12\GERC%20%202011-12%201st%20Quar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REVENUE"/>
      <sheetName val="FINANCE"/>
      <sheetName val="April to June-10"/>
      <sheetName val="CGL 1st Qt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REVENUE"/>
      <sheetName val="FINANCE"/>
      <sheetName val="APR-11 to JUNE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16" sqref="F15:F16"/>
    </sheetView>
  </sheetViews>
  <sheetFormatPr defaultColWidth="9.140625" defaultRowHeight="12.75"/>
  <cols>
    <col min="2" max="2" width="53.421875" style="0" bestFit="1" customWidth="1"/>
    <col min="4" max="4" width="15.140625" style="0" customWidth="1"/>
  </cols>
  <sheetData>
    <row r="1" spans="1:4" ht="26.25">
      <c r="A1" s="219"/>
      <c r="B1" s="219" t="s">
        <v>184</v>
      </c>
      <c r="C1" s="220"/>
      <c r="D1" s="221"/>
    </row>
    <row r="2" spans="1:4" ht="26.25">
      <c r="A2" s="219"/>
      <c r="B2" s="219"/>
      <c r="C2" s="220"/>
      <c r="D2" s="221"/>
    </row>
    <row r="3" spans="1:4" ht="20.25">
      <c r="A3" s="222" t="s">
        <v>185</v>
      </c>
      <c r="B3" s="222" t="s">
        <v>186</v>
      </c>
      <c r="C3" s="223"/>
      <c r="D3" s="224" t="s">
        <v>187</v>
      </c>
    </row>
    <row r="4" spans="1:4" ht="26.25">
      <c r="A4" s="225"/>
      <c r="B4" s="223"/>
      <c r="C4" s="226"/>
      <c r="D4" s="227"/>
    </row>
    <row r="5" spans="1:4" ht="26.25">
      <c r="A5" s="225" t="s">
        <v>12</v>
      </c>
      <c r="B5" s="228" t="s">
        <v>188</v>
      </c>
      <c r="C5" s="226"/>
      <c r="D5" s="222"/>
    </row>
    <row r="6" spans="1:4" ht="26.25">
      <c r="A6" s="225"/>
      <c r="B6" s="223" t="s">
        <v>189</v>
      </c>
      <c r="C6" s="226"/>
      <c r="D6" s="222"/>
    </row>
    <row r="7" spans="1:4" ht="26.25">
      <c r="A7" s="225"/>
      <c r="B7" s="223" t="s">
        <v>190</v>
      </c>
      <c r="C7" s="226"/>
      <c r="D7" s="222"/>
    </row>
    <row r="8" spans="1:4" ht="26.25">
      <c r="A8" s="225"/>
      <c r="B8" s="223" t="s">
        <v>191</v>
      </c>
      <c r="C8" s="226"/>
      <c r="D8" s="222"/>
    </row>
    <row r="9" spans="1:4" ht="26.25">
      <c r="A9" s="225"/>
      <c r="B9" s="228"/>
      <c r="C9" s="226"/>
      <c r="D9" s="222"/>
    </row>
    <row r="10" spans="1:4" ht="26.25">
      <c r="A10" s="225" t="s">
        <v>18</v>
      </c>
      <c r="B10" s="228" t="s">
        <v>192</v>
      </c>
      <c r="C10" s="226"/>
      <c r="D10" s="222"/>
    </row>
    <row r="11" spans="1:4" ht="26.25">
      <c r="A11" s="225"/>
      <c r="B11" s="228"/>
      <c r="C11" s="226"/>
      <c r="D11" s="222"/>
    </row>
    <row r="12" spans="1:4" ht="26.25">
      <c r="A12" s="225" t="s">
        <v>31</v>
      </c>
      <c r="B12" s="228" t="s">
        <v>193</v>
      </c>
      <c r="C12" s="226"/>
      <c r="D12" s="222"/>
    </row>
    <row r="13" spans="1:4" ht="26.25">
      <c r="A13" s="225"/>
      <c r="B13" s="223" t="s">
        <v>194</v>
      </c>
      <c r="C13" s="226"/>
      <c r="D13" s="222"/>
    </row>
    <row r="14" spans="1:4" ht="26.25">
      <c r="A14" s="225"/>
      <c r="B14" s="223" t="s">
        <v>195</v>
      </c>
      <c r="C14" s="226"/>
      <c r="D14" s="222"/>
    </row>
    <row r="15" spans="1:4" ht="62.25">
      <c r="A15" s="225"/>
      <c r="B15" s="229" t="s">
        <v>196</v>
      </c>
      <c r="C15" s="226"/>
      <c r="D15" s="222"/>
    </row>
    <row r="16" spans="1:4" ht="26.25">
      <c r="A16" s="225"/>
      <c r="B16" s="223"/>
      <c r="C16" s="226"/>
      <c r="D16" s="222"/>
    </row>
    <row r="17" spans="1:4" ht="26.25">
      <c r="A17" s="225" t="s">
        <v>197</v>
      </c>
      <c r="B17" s="228" t="s">
        <v>198</v>
      </c>
      <c r="C17" s="226"/>
      <c r="D17" s="222"/>
    </row>
    <row r="18" spans="1:4" ht="26.25">
      <c r="A18" s="225"/>
      <c r="B18" s="228"/>
      <c r="C18" s="226"/>
      <c r="D18" s="222"/>
    </row>
    <row r="19" spans="1:4" ht="26.25">
      <c r="A19" s="225" t="s">
        <v>199</v>
      </c>
      <c r="B19" s="228" t="s">
        <v>200</v>
      </c>
      <c r="C19" s="226"/>
      <c r="D19" s="222"/>
    </row>
    <row r="20" spans="1:4" ht="42">
      <c r="A20" s="225"/>
      <c r="B20" s="229" t="s">
        <v>201</v>
      </c>
      <c r="C20" s="226"/>
      <c r="D20" s="222"/>
    </row>
    <row r="21" spans="1:4" ht="26.25">
      <c r="A21" s="225"/>
      <c r="B21" s="223" t="s">
        <v>202</v>
      </c>
      <c r="C21" s="226"/>
      <c r="D21" s="2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.57421875" style="134" customWidth="1"/>
    <col min="2" max="2" width="4.7109375" style="114" customWidth="1"/>
    <col min="3" max="3" width="67.57421875" style="114" bestFit="1" customWidth="1"/>
    <col min="4" max="4" width="18.8515625" style="134" customWidth="1"/>
    <col min="5" max="5" width="14.421875" style="134" bestFit="1" customWidth="1"/>
    <col min="6" max="6" width="8.7109375" style="114" hidden="1" customWidth="1"/>
    <col min="7" max="7" width="15.00390625" style="114" customWidth="1"/>
    <col min="8" max="8" width="16.00390625" style="114" bestFit="1" customWidth="1"/>
    <col min="9" max="9" width="7.00390625" style="114" hidden="1" customWidth="1"/>
    <col min="10" max="10" width="14.8515625" style="114" customWidth="1"/>
    <col min="11" max="11" width="16.28125" style="114" bestFit="1" customWidth="1"/>
    <col min="12" max="12" width="7.00390625" style="114" hidden="1" customWidth="1"/>
    <col min="13" max="13" width="13.57421875" style="114" bestFit="1" customWidth="1"/>
    <col min="14" max="14" width="16.00390625" style="114" bestFit="1" customWidth="1"/>
    <col min="15" max="15" width="13.140625" style="114" customWidth="1"/>
    <col min="16" max="16384" width="9.140625" style="114" customWidth="1"/>
  </cols>
  <sheetData>
    <row r="1" spans="1:14" ht="18" customHeight="1">
      <c r="A1" s="230" t="s">
        <v>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ht="18" customHeight="1">
      <c r="A2" s="233" t="s">
        <v>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</row>
    <row r="3" spans="1:15" ht="18" customHeight="1">
      <c r="A3" s="236" t="s">
        <v>7</v>
      </c>
      <c r="B3" s="237"/>
      <c r="C3" s="237"/>
      <c r="D3" s="237"/>
      <c r="E3" s="237"/>
      <c r="F3" s="237"/>
      <c r="G3" s="238" t="s">
        <v>176</v>
      </c>
      <c r="H3" s="239"/>
      <c r="I3" s="239"/>
      <c r="J3" s="239"/>
      <c r="K3" s="240"/>
      <c r="L3" s="110"/>
      <c r="M3" s="241" t="s">
        <v>8</v>
      </c>
      <c r="N3" s="242"/>
      <c r="O3" s="96"/>
    </row>
    <row r="4" spans="1:14" ht="15.75" customHeight="1">
      <c r="A4" s="98"/>
      <c r="B4" s="99"/>
      <c r="C4" s="100"/>
      <c r="D4" s="99"/>
      <c r="E4" s="99"/>
      <c r="F4" s="101"/>
      <c r="G4" s="234" t="s">
        <v>177</v>
      </c>
      <c r="H4" s="234"/>
      <c r="I4" s="100"/>
      <c r="J4" s="234" t="s">
        <v>178</v>
      </c>
      <c r="K4" s="234"/>
      <c r="L4" s="100"/>
      <c r="M4" s="234" t="s">
        <v>9</v>
      </c>
      <c r="N4" s="235"/>
    </row>
    <row r="5" spans="1:14" ht="30" customHeight="1">
      <c r="A5" s="98"/>
      <c r="B5" s="99"/>
      <c r="C5" s="100"/>
      <c r="D5" s="99" t="s">
        <v>107</v>
      </c>
      <c r="E5" s="99"/>
      <c r="F5" s="101"/>
      <c r="G5" s="115" t="s">
        <v>10</v>
      </c>
      <c r="H5" s="99" t="s">
        <v>11</v>
      </c>
      <c r="I5" s="99"/>
      <c r="J5" s="115" t="s">
        <v>10</v>
      </c>
      <c r="K5" s="99" t="s">
        <v>11</v>
      </c>
      <c r="L5" s="100"/>
      <c r="M5" s="115" t="s">
        <v>10</v>
      </c>
      <c r="N5" s="243" t="s">
        <v>11</v>
      </c>
    </row>
    <row r="6" spans="1:15" ht="29.25" customHeight="1">
      <c r="A6" s="103" t="s">
        <v>12</v>
      </c>
      <c r="B6" s="109"/>
      <c r="C6" s="104" t="s">
        <v>13</v>
      </c>
      <c r="D6" s="105"/>
      <c r="E6" s="109"/>
      <c r="F6" s="95"/>
      <c r="G6" s="95"/>
      <c r="H6" s="95"/>
      <c r="I6" s="95"/>
      <c r="J6" s="95"/>
      <c r="K6" s="95"/>
      <c r="L6" s="95"/>
      <c r="M6" s="95"/>
      <c r="N6" s="244"/>
      <c r="O6" s="96"/>
    </row>
    <row r="7" spans="1:14" ht="21.75" customHeight="1">
      <c r="A7" s="98"/>
      <c r="B7" s="99">
        <v>1</v>
      </c>
      <c r="C7" s="100" t="s">
        <v>14</v>
      </c>
      <c r="D7" s="99"/>
      <c r="E7" s="99" t="s">
        <v>15</v>
      </c>
      <c r="F7" s="101"/>
      <c r="G7" s="116">
        <v>0</v>
      </c>
      <c r="H7" s="116">
        <v>0</v>
      </c>
      <c r="I7" s="116"/>
      <c r="J7" s="116">
        <v>0</v>
      </c>
      <c r="K7" s="116">
        <v>0</v>
      </c>
      <c r="L7" s="116"/>
      <c r="M7" s="245"/>
      <c r="N7" s="246"/>
    </row>
    <row r="8" spans="1:14" ht="28.5" customHeight="1">
      <c r="A8" s="98"/>
      <c r="B8" s="99">
        <v>2</v>
      </c>
      <c r="C8" s="100" t="s">
        <v>16</v>
      </c>
      <c r="D8" s="99">
        <v>92490</v>
      </c>
      <c r="E8" s="99" t="s">
        <v>15</v>
      </c>
      <c r="F8" s="101"/>
      <c r="G8" s="117">
        <v>8022.209676</v>
      </c>
      <c r="H8" s="247">
        <v>17426.577042</v>
      </c>
      <c r="I8" s="116"/>
      <c r="J8" s="139">
        <v>9434.96</v>
      </c>
      <c r="K8" s="139">
        <v>18804</v>
      </c>
      <c r="L8" s="116"/>
      <c r="M8" s="117">
        <f>(G8-J8)*100/J8</f>
        <v>-14.973569829654805</v>
      </c>
      <c r="N8" s="122">
        <f>(H8-K8)*100/K8</f>
        <v>-7.325159317166555</v>
      </c>
    </row>
    <row r="9" spans="1:14" ht="29.25" customHeight="1">
      <c r="A9" s="98"/>
      <c r="B9" s="99">
        <v>3</v>
      </c>
      <c r="C9" s="100" t="s">
        <v>104</v>
      </c>
      <c r="D9" s="99" t="s">
        <v>174</v>
      </c>
      <c r="E9" s="99" t="s">
        <v>15</v>
      </c>
      <c r="F9" s="101"/>
      <c r="G9" s="117">
        <v>61.114984019999994</v>
      </c>
      <c r="H9" s="247">
        <v>76.51304026999999</v>
      </c>
      <c r="I9" s="116"/>
      <c r="J9" s="139">
        <v>60.46</v>
      </c>
      <c r="K9" s="139">
        <v>64.62</v>
      </c>
      <c r="L9" s="116"/>
      <c r="M9" s="116"/>
      <c r="N9" s="121"/>
    </row>
    <row r="10" spans="1:14" ht="25.5" customHeight="1">
      <c r="A10" s="98"/>
      <c r="B10" s="99"/>
      <c r="C10" s="248" t="s">
        <v>105</v>
      </c>
      <c r="D10" s="99">
        <v>92459</v>
      </c>
      <c r="E10" s="99" t="s">
        <v>15</v>
      </c>
      <c r="F10" s="101"/>
      <c r="G10" s="116">
        <v>0</v>
      </c>
      <c r="H10" s="247">
        <v>0</v>
      </c>
      <c r="I10" s="116"/>
      <c r="J10" s="139">
        <v>0</v>
      </c>
      <c r="K10" s="139">
        <v>0</v>
      </c>
      <c r="L10" s="116"/>
      <c r="M10" s="117"/>
      <c r="N10" s="122"/>
    </row>
    <row r="11" spans="1:15" ht="28.5" customHeight="1">
      <c r="A11" s="98"/>
      <c r="B11" s="99"/>
      <c r="C11" s="107" t="s">
        <v>17</v>
      </c>
      <c r="D11" s="108"/>
      <c r="E11" s="99" t="s">
        <v>15</v>
      </c>
      <c r="F11" s="100"/>
      <c r="G11" s="118">
        <f>SUM(G8:G10)</f>
        <v>8083.32466002</v>
      </c>
      <c r="H11" s="249">
        <f>SUM(H8:H10)</f>
        <v>17503.090082270002</v>
      </c>
      <c r="I11" s="250">
        <f>SUM(I8:I10)</f>
        <v>0</v>
      </c>
      <c r="J11" s="118">
        <v>9495.42</v>
      </c>
      <c r="K11" s="118">
        <v>18868.63</v>
      </c>
      <c r="L11" s="250"/>
      <c r="M11" s="118">
        <f>(G11-J11)*100/J11</f>
        <v>-14.871331020428796</v>
      </c>
      <c r="N11" s="132">
        <f>(H11-K11)*100/K11</f>
        <v>-7.237090969137657</v>
      </c>
      <c r="O11" s="97"/>
    </row>
    <row r="12" spans="1:15" ht="27" customHeight="1">
      <c r="A12" s="103" t="s">
        <v>18</v>
      </c>
      <c r="B12" s="109"/>
      <c r="C12" s="104" t="s">
        <v>19</v>
      </c>
      <c r="D12" s="105"/>
      <c r="E12" s="109"/>
      <c r="F12" s="95"/>
      <c r="G12" s="119"/>
      <c r="H12" s="119"/>
      <c r="I12" s="119"/>
      <c r="J12" s="119"/>
      <c r="K12" s="119"/>
      <c r="L12" s="95"/>
      <c r="M12" s="251"/>
      <c r="N12" s="252"/>
      <c r="O12" s="96"/>
    </row>
    <row r="13" spans="1:15" ht="27.75" customHeight="1">
      <c r="A13" s="98"/>
      <c r="B13" s="99">
        <v>1</v>
      </c>
      <c r="C13" s="100" t="s">
        <v>20</v>
      </c>
      <c r="D13" s="99"/>
      <c r="E13" s="99" t="s">
        <v>15</v>
      </c>
      <c r="F13" s="101"/>
      <c r="G13" s="117">
        <f>G8</f>
        <v>8022.209676</v>
      </c>
      <c r="H13" s="117">
        <f>H8</f>
        <v>17426.577042</v>
      </c>
      <c r="I13" s="116"/>
      <c r="J13" s="116">
        <v>9434.96</v>
      </c>
      <c r="K13" s="117">
        <v>18804</v>
      </c>
      <c r="L13" s="117">
        <f>'[2]GLANCE'!H13</f>
        <v>0</v>
      </c>
      <c r="M13" s="117">
        <f>(G13-J13)*100/J13</f>
        <v>-14.973569829654805</v>
      </c>
      <c r="N13" s="122">
        <f>(H13-K13)*100/K13</f>
        <v>-7.325159317166555</v>
      </c>
      <c r="O13" s="102"/>
    </row>
    <row r="14" spans="1:15" ht="32.25" customHeight="1">
      <c r="A14" s="98"/>
      <c r="B14" s="99" t="s">
        <v>21</v>
      </c>
      <c r="C14" s="100" t="s">
        <v>22</v>
      </c>
      <c r="D14" s="99"/>
      <c r="E14" s="99" t="s">
        <v>15</v>
      </c>
      <c r="F14" s="101"/>
      <c r="G14" s="116">
        <v>0</v>
      </c>
      <c r="H14" s="116">
        <v>0</v>
      </c>
      <c r="I14" s="116"/>
      <c r="J14" s="116">
        <v>0</v>
      </c>
      <c r="K14" s="116">
        <v>0</v>
      </c>
      <c r="L14" s="117">
        <f>'[2]GLANCE'!H14</f>
        <v>0</v>
      </c>
      <c r="M14" s="116"/>
      <c r="N14" s="121"/>
      <c r="O14" s="102"/>
    </row>
    <row r="15" spans="1:14" ht="33.75" customHeight="1">
      <c r="A15" s="98"/>
      <c r="B15" s="99">
        <v>2</v>
      </c>
      <c r="C15" s="100" t="s">
        <v>23</v>
      </c>
      <c r="D15" s="99"/>
      <c r="E15" s="99" t="s">
        <v>15</v>
      </c>
      <c r="F15" s="101"/>
      <c r="G15" s="117">
        <f>G8</f>
        <v>8022.209676</v>
      </c>
      <c r="H15" s="117">
        <f>H8</f>
        <v>17426.577042</v>
      </c>
      <c r="I15" s="116"/>
      <c r="J15" s="116">
        <v>9434.96</v>
      </c>
      <c r="K15" s="117">
        <v>18804</v>
      </c>
      <c r="L15" s="117">
        <f>'[2]GLANCE'!H15</f>
        <v>0</v>
      </c>
      <c r="M15" s="117">
        <f>(G15-J15)*100/J15</f>
        <v>-14.973569829654805</v>
      </c>
      <c r="N15" s="122">
        <f>(H15-K15)*100/K15</f>
        <v>-7.325159317166555</v>
      </c>
    </row>
    <row r="16" spans="1:15" s="102" customFormat="1" ht="39.75" customHeight="1">
      <c r="A16" s="98"/>
      <c r="B16" s="99">
        <v>3</v>
      </c>
      <c r="C16" s="100" t="s">
        <v>24</v>
      </c>
      <c r="D16" s="99" t="s">
        <v>123</v>
      </c>
      <c r="E16" s="99" t="s">
        <v>15</v>
      </c>
      <c r="F16" s="101"/>
      <c r="G16" s="117">
        <v>7271.616991000001</v>
      </c>
      <c r="H16" s="117">
        <v>14403.699915000001</v>
      </c>
      <c r="I16" s="116"/>
      <c r="J16" s="117">
        <v>7056.9</v>
      </c>
      <c r="K16" s="116">
        <v>13940.77</v>
      </c>
      <c r="L16" s="117">
        <f>'[2]GLANCE'!H16</f>
        <v>0</v>
      </c>
      <c r="M16" s="117">
        <f>(G16-J16)*100/J16</f>
        <v>3.04265316215337</v>
      </c>
      <c r="N16" s="122">
        <f>(H16-K16)*100/K16</f>
        <v>3.320691145467579</v>
      </c>
      <c r="O16" s="120"/>
    </row>
    <row r="17" spans="1:14" s="102" customFormat="1" ht="36" customHeight="1">
      <c r="A17" s="98"/>
      <c r="B17" s="99" t="s">
        <v>25</v>
      </c>
      <c r="C17" s="100" t="s">
        <v>26</v>
      </c>
      <c r="D17" s="99">
        <v>92519</v>
      </c>
      <c r="E17" s="99" t="s">
        <v>15</v>
      </c>
      <c r="F17" s="101"/>
      <c r="G17" s="117">
        <v>47.19665199999999</v>
      </c>
      <c r="H17" s="117">
        <v>92.24192</v>
      </c>
      <c r="I17" s="116"/>
      <c r="J17" s="117">
        <v>1.76</v>
      </c>
      <c r="K17" s="117">
        <v>4.47</v>
      </c>
      <c r="L17" s="117">
        <f>'[2]GLANCE'!H17</f>
        <v>0</v>
      </c>
      <c r="M17" s="116"/>
      <c r="N17" s="121"/>
    </row>
    <row r="18" spans="1:14" s="102" customFormat="1" ht="33.75" customHeight="1">
      <c r="A18" s="98"/>
      <c r="B18" s="99"/>
      <c r="C18" s="100" t="s">
        <v>106</v>
      </c>
      <c r="D18" s="135">
        <v>92590</v>
      </c>
      <c r="E18" s="135" t="s">
        <v>15</v>
      </c>
      <c r="F18" s="136"/>
      <c r="G18" s="253">
        <v>0</v>
      </c>
      <c r="H18" s="254">
        <v>0</v>
      </c>
      <c r="I18" s="254"/>
      <c r="J18" s="254">
        <v>0</v>
      </c>
      <c r="K18" s="254">
        <v>0</v>
      </c>
      <c r="L18" s="117"/>
      <c r="M18" s="116"/>
      <c r="N18" s="121"/>
    </row>
    <row r="19" spans="1:14" s="102" customFormat="1" ht="33.75" customHeight="1">
      <c r="A19" s="98"/>
      <c r="B19" s="99">
        <v>4</v>
      </c>
      <c r="C19" s="100" t="s">
        <v>27</v>
      </c>
      <c r="D19" s="99"/>
      <c r="E19" s="99" t="s">
        <v>15</v>
      </c>
      <c r="F19" s="101"/>
      <c r="G19" s="117">
        <f>G8+G9+G10-G17-G18-G16</f>
        <v>764.5110170199996</v>
      </c>
      <c r="H19" s="117">
        <f>H8+H9+H10-H17-H18-H16</f>
        <v>3007.148247270001</v>
      </c>
      <c r="I19" s="116">
        <f>I8+I9+I10-I17-I18-I16</f>
        <v>0</v>
      </c>
      <c r="J19" s="117">
        <v>2436.76</v>
      </c>
      <c r="K19" s="117">
        <v>4923.38</v>
      </c>
      <c r="L19" s="117">
        <f>'[2]GLANCE'!H18</f>
        <v>0</v>
      </c>
      <c r="M19" s="117">
        <f>(G19-J19)*100/J19</f>
        <v>-68.62592060687145</v>
      </c>
      <c r="N19" s="122">
        <f>(H19-K19)*100/K19</f>
        <v>-38.9210613994857</v>
      </c>
    </row>
    <row r="20" spans="1:14" s="102" customFormat="1" ht="29.25" customHeight="1">
      <c r="A20" s="98"/>
      <c r="B20" s="99">
        <v>5</v>
      </c>
      <c r="C20" s="100" t="s">
        <v>28</v>
      </c>
      <c r="D20" s="99"/>
      <c r="E20" s="99" t="s">
        <v>29</v>
      </c>
      <c r="F20" s="101"/>
      <c r="G20" s="123">
        <f>(G19/(G8+G9+G10-G18-G17)*100)</f>
        <v>9.513425075571504</v>
      </c>
      <c r="H20" s="123">
        <f>(H19/(H8+H9+H10-H18-H17)*100)</f>
        <v>17.27169302289713</v>
      </c>
      <c r="I20" s="123" t="e">
        <f>(I19/(I8+I9+I10-I18-I17)*100)</f>
        <v>#DIV/0!</v>
      </c>
      <c r="J20" s="123">
        <v>26</v>
      </c>
      <c r="K20" s="123">
        <v>26</v>
      </c>
      <c r="L20" s="124" t="e">
        <f>L19/L15*100</f>
        <v>#DIV/0!</v>
      </c>
      <c r="M20" s="116"/>
      <c r="N20" s="121"/>
    </row>
    <row r="21" spans="1:14" s="102" customFormat="1" ht="18.75">
      <c r="A21" s="98"/>
      <c r="B21" s="99"/>
      <c r="C21" s="100"/>
      <c r="D21" s="99"/>
      <c r="E21" s="99"/>
      <c r="F21" s="101"/>
      <c r="G21" s="125"/>
      <c r="H21" s="125"/>
      <c r="I21" s="125"/>
      <c r="J21" s="125"/>
      <c r="K21" s="125"/>
      <c r="L21" s="101"/>
      <c r="M21" s="117" t="s">
        <v>30</v>
      </c>
      <c r="N21" s="122" t="s">
        <v>30</v>
      </c>
    </row>
    <row r="22" spans="1:14" s="102" customFormat="1" ht="18.75">
      <c r="A22" s="98"/>
      <c r="B22" s="99"/>
      <c r="C22" s="100"/>
      <c r="D22" s="99"/>
      <c r="E22" s="99"/>
      <c r="F22" s="101"/>
      <c r="G22" s="125"/>
      <c r="H22" s="125"/>
      <c r="I22" s="125"/>
      <c r="J22" s="125"/>
      <c r="K22" s="125"/>
      <c r="L22" s="101"/>
      <c r="M22" s="117" t="s">
        <v>30</v>
      </c>
      <c r="N22" s="122" t="s">
        <v>30</v>
      </c>
    </row>
    <row r="23" spans="1:15" s="102" customFormat="1" ht="31.5" customHeight="1">
      <c r="A23" s="103" t="s">
        <v>31</v>
      </c>
      <c r="B23" s="109"/>
      <c r="C23" s="104" t="s">
        <v>32</v>
      </c>
      <c r="D23" s="105"/>
      <c r="E23" s="109"/>
      <c r="F23" s="95"/>
      <c r="G23" s="111"/>
      <c r="H23" s="111"/>
      <c r="I23" s="111"/>
      <c r="J23" s="111"/>
      <c r="K23" s="111"/>
      <c r="L23" s="95"/>
      <c r="M23" s="117"/>
      <c r="N23" s="122"/>
      <c r="O23" s="112"/>
    </row>
    <row r="24" spans="1:14" s="102" customFormat="1" ht="38.25" customHeight="1">
      <c r="A24" s="98"/>
      <c r="B24" s="99">
        <v>1</v>
      </c>
      <c r="C24" s="101" t="s">
        <v>33</v>
      </c>
      <c r="D24" s="99" t="s">
        <v>123</v>
      </c>
      <c r="E24" s="99" t="s">
        <v>34</v>
      </c>
      <c r="F24" s="101"/>
      <c r="G24" s="125">
        <v>4637.299999999999</v>
      </c>
      <c r="H24" s="117">
        <v>8999.638481961</v>
      </c>
      <c r="I24" s="125"/>
      <c r="J24" s="125">
        <v>4194.64</v>
      </c>
      <c r="K24" s="117">
        <v>8238.12</v>
      </c>
      <c r="L24" s="125">
        <f>'[1]GLANCE'!H23</f>
        <v>0</v>
      </c>
      <c r="M24" s="117">
        <f aca="true" t="shared" si="0" ref="M24:N30">(G24-J24)*100/J24</f>
        <v>10.55299143669061</v>
      </c>
      <c r="N24" s="125">
        <f t="shared" si="0"/>
        <v>9.243838181053427</v>
      </c>
    </row>
    <row r="25" spans="1:14" s="102" customFormat="1" ht="33" customHeight="1">
      <c r="A25" s="98"/>
      <c r="B25" s="99">
        <v>2</v>
      </c>
      <c r="C25" s="101" t="s">
        <v>35</v>
      </c>
      <c r="D25" s="99" t="s">
        <v>123</v>
      </c>
      <c r="E25" s="99" t="s">
        <v>34</v>
      </c>
      <c r="F25" s="101"/>
      <c r="G25" s="125">
        <v>34.77</v>
      </c>
      <c r="H25" s="117">
        <v>53.93000000000001</v>
      </c>
      <c r="I25" s="125"/>
      <c r="J25" s="125">
        <v>30.76</v>
      </c>
      <c r="K25" s="117">
        <v>58.43</v>
      </c>
      <c r="L25" s="125">
        <f>'[1]GLANCE'!H24</f>
        <v>0</v>
      </c>
      <c r="M25" s="117">
        <f t="shared" si="0"/>
        <v>13.036410923276987</v>
      </c>
      <c r="N25" s="125">
        <f t="shared" si="0"/>
        <v>-7.701523190142039</v>
      </c>
    </row>
    <row r="26" spans="1:14" s="102" customFormat="1" ht="28.5" customHeight="1">
      <c r="A26" s="98"/>
      <c r="B26" s="99">
        <v>3</v>
      </c>
      <c r="C26" s="100" t="s">
        <v>36</v>
      </c>
      <c r="D26" s="99" t="s">
        <v>123</v>
      </c>
      <c r="E26" s="99" t="s">
        <v>34</v>
      </c>
      <c r="F26" s="101"/>
      <c r="G26" s="130">
        <v>4672.07</v>
      </c>
      <c r="H26" s="130">
        <v>9053.568481961</v>
      </c>
      <c r="I26" s="130">
        <f>SUM(I24:I25)</f>
        <v>0</v>
      </c>
      <c r="J26" s="130">
        <v>4225.4</v>
      </c>
      <c r="K26" s="130">
        <v>8296.55</v>
      </c>
      <c r="L26" s="130"/>
      <c r="M26" s="130">
        <f t="shared" si="0"/>
        <v>10.571070194537798</v>
      </c>
      <c r="N26" s="130">
        <f t="shared" si="0"/>
        <v>9.124497314678997</v>
      </c>
    </row>
    <row r="27" spans="1:14" s="102" customFormat="1" ht="39" customHeight="1">
      <c r="A27" s="98"/>
      <c r="B27" s="99">
        <v>4</v>
      </c>
      <c r="C27" s="101" t="s">
        <v>37</v>
      </c>
      <c r="D27" s="99" t="s">
        <v>123</v>
      </c>
      <c r="E27" s="99" t="s">
        <v>34</v>
      </c>
      <c r="F27" s="101"/>
      <c r="G27" s="125">
        <v>4513.36</v>
      </c>
      <c r="H27" s="117">
        <v>8704.82071779</v>
      </c>
      <c r="I27" s="125"/>
      <c r="J27" s="125">
        <v>4081.59</v>
      </c>
      <c r="K27" s="117">
        <v>7955.69</v>
      </c>
      <c r="L27" s="125">
        <f>'[1]GLANCE'!H26</f>
        <v>0</v>
      </c>
      <c r="M27" s="117">
        <f t="shared" si="0"/>
        <v>10.578475545069434</v>
      </c>
      <c r="N27" s="125">
        <f t="shared" si="0"/>
        <v>9.416288439971904</v>
      </c>
    </row>
    <row r="28" spans="1:14" s="102" customFormat="1" ht="41.25" customHeight="1">
      <c r="A28" s="98"/>
      <c r="B28" s="99">
        <v>5</v>
      </c>
      <c r="C28" s="101" t="s">
        <v>38</v>
      </c>
      <c r="D28" s="99" t="s">
        <v>123</v>
      </c>
      <c r="E28" s="99" t="s">
        <v>34</v>
      </c>
      <c r="F28" s="101"/>
      <c r="G28" s="125">
        <v>4.17</v>
      </c>
      <c r="H28" s="117">
        <v>5.08</v>
      </c>
      <c r="I28" s="125"/>
      <c r="J28" s="125">
        <v>2.26</v>
      </c>
      <c r="K28" s="117">
        <v>4.7</v>
      </c>
      <c r="L28" s="125">
        <f>'[1]GLANCE'!H27</f>
        <v>0</v>
      </c>
      <c r="M28" s="117">
        <f t="shared" si="0"/>
        <v>84.51327433628319</v>
      </c>
      <c r="N28" s="125">
        <f t="shared" si="0"/>
        <v>8.08510638297872</v>
      </c>
    </row>
    <row r="29" spans="1:14" s="102" customFormat="1" ht="37.5" customHeight="1">
      <c r="A29" s="98"/>
      <c r="B29" s="99">
        <v>6</v>
      </c>
      <c r="C29" s="100" t="s">
        <v>39</v>
      </c>
      <c r="D29" s="99" t="s">
        <v>123</v>
      </c>
      <c r="E29" s="99" t="s">
        <v>34</v>
      </c>
      <c r="F29" s="101"/>
      <c r="G29" s="130">
        <v>4517.53</v>
      </c>
      <c r="H29" s="130">
        <v>8709.900717789998</v>
      </c>
      <c r="I29" s="125"/>
      <c r="J29" s="130">
        <v>4083.85</v>
      </c>
      <c r="K29" s="130">
        <v>7960.39</v>
      </c>
      <c r="L29" s="130"/>
      <c r="M29" s="130">
        <f t="shared" si="0"/>
        <v>10.619391015830647</v>
      </c>
      <c r="N29" s="130">
        <f t="shared" si="0"/>
        <v>9.415502479024246</v>
      </c>
    </row>
    <row r="30" spans="1:14" s="102" customFormat="1" ht="41.25" customHeight="1" thickBot="1">
      <c r="A30" s="106"/>
      <c r="B30" s="126">
        <v>7</v>
      </c>
      <c r="C30" s="127" t="s">
        <v>40</v>
      </c>
      <c r="D30" s="99" t="s">
        <v>123</v>
      </c>
      <c r="E30" s="126" t="s">
        <v>29</v>
      </c>
      <c r="F30" s="255"/>
      <c r="G30" s="256">
        <v>0.9669225846359323</v>
      </c>
      <c r="H30" s="256">
        <v>0.962040629078385</v>
      </c>
      <c r="I30" s="257" t="e">
        <f>I29/I26</f>
        <v>#DIV/0!</v>
      </c>
      <c r="J30" s="256">
        <v>0.9665</v>
      </c>
      <c r="K30" s="256">
        <v>0.9595</v>
      </c>
      <c r="L30" s="256" t="e">
        <f>L29/L26</f>
        <v>#DIV/0!</v>
      </c>
      <c r="M30" s="256">
        <f t="shared" si="0"/>
        <v>0.043723190474108116</v>
      </c>
      <c r="N30" s="256">
        <f t="shared" si="0"/>
        <v>0.26478677210890317</v>
      </c>
    </row>
    <row r="31" spans="1:14" ht="18" customHeight="1">
      <c r="A31" s="230" t="s">
        <v>6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2"/>
    </row>
    <row r="32" spans="1:15" ht="18" customHeight="1">
      <c r="A32" s="258" t="s">
        <v>41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 t="s">
        <v>42</v>
      </c>
      <c r="N32" s="242"/>
      <c r="O32" s="96"/>
    </row>
    <row r="33" spans="1:14" ht="15.75" customHeight="1">
      <c r="A33" s="98"/>
      <c r="B33" s="99"/>
      <c r="C33" s="100"/>
      <c r="D33" s="99"/>
      <c r="E33" s="99"/>
      <c r="F33" s="101"/>
      <c r="G33" s="234" t="str">
        <f>G4</f>
        <v>Current Year 19-20</v>
      </c>
      <c r="H33" s="234"/>
      <c r="I33" s="100"/>
      <c r="J33" s="234" t="str">
        <f>J4</f>
        <v>Previous Year 18-19</v>
      </c>
      <c r="K33" s="234"/>
      <c r="L33" s="100"/>
      <c r="M33" s="234" t="s">
        <v>9</v>
      </c>
      <c r="N33" s="235"/>
    </row>
    <row r="34" spans="1:14" ht="18.75">
      <c r="A34" s="98"/>
      <c r="B34" s="99"/>
      <c r="C34" s="100"/>
      <c r="D34" s="99"/>
      <c r="E34" s="99"/>
      <c r="F34" s="101"/>
      <c r="G34" s="115" t="s">
        <v>10</v>
      </c>
      <c r="H34" s="99" t="s">
        <v>11</v>
      </c>
      <c r="I34" s="99"/>
      <c r="J34" s="115" t="s">
        <v>10</v>
      </c>
      <c r="K34" s="99" t="s">
        <v>11</v>
      </c>
      <c r="L34" s="100"/>
      <c r="M34" s="115" t="s">
        <v>10</v>
      </c>
      <c r="N34" s="243" t="s">
        <v>11</v>
      </c>
    </row>
    <row r="35" spans="1:15" ht="36" customHeight="1">
      <c r="A35" s="103" t="s">
        <v>12</v>
      </c>
      <c r="B35" s="109"/>
      <c r="C35" s="104" t="s">
        <v>43</v>
      </c>
      <c r="D35" s="105"/>
      <c r="E35" s="109"/>
      <c r="F35" s="95"/>
      <c r="G35" s="95"/>
      <c r="H35" s="95"/>
      <c r="I35" s="95"/>
      <c r="J35" s="259"/>
      <c r="K35" s="95"/>
      <c r="L35" s="95"/>
      <c r="M35" s="95"/>
      <c r="N35" s="244"/>
      <c r="O35" s="96"/>
    </row>
    <row r="36" spans="1:14" ht="35.25" customHeight="1">
      <c r="A36" s="98"/>
      <c r="B36" s="99">
        <v>1</v>
      </c>
      <c r="C36" s="100" t="s">
        <v>44</v>
      </c>
      <c r="D36" s="99"/>
      <c r="E36" s="99" t="s">
        <v>45</v>
      </c>
      <c r="F36" s="101"/>
      <c r="G36" s="259">
        <f>G51/G11*10</f>
        <v>3.9504321828836444</v>
      </c>
      <c r="H36" s="259">
        <f>H51/H11*10</f>
        <v>3.9408999686565145</v>
      </c>
      <c r="I36" s="259" t="e">
        <f>I51/I11*10</f>
        <v>#DIV/0!</v>
      </c>
      <c r="J36" s="259">
        <v>4.01</v>
      </c>
      <c r="K36" s="260">
        <v>3.95</v>
      </c>
      <c r="L36" s="117" t="s">
        <v>30</v>
      </c>
      <c r="M36" s="117"/>
      <c r="N36" s="122" t="s">
        <v>30</v>
      </c>
    </row>
    <row r="37" spans="1:15" ht="38.25" customHeight="1">
      <c r="A37" s="98"/>
      <c r="B37" s="99">
        <v>2</v>
      </c>
      <c r="C37" s="100" t="s">
        <v>46</v>
      </c>
      <c r="D37" s="99"/>
      <c r="E37" s="99" t="s">
        <v>45</v>
      </c>
      <c r="F37" s="101"/>
      <c r="G37" s="116"/>
      <c r="H37" s="116"/>
      <c r="I37" s="128"/>
      <c r="J37" s="116"/>
      <c r="K37" s="116"/>
      <c r="L37" s="117" t="s">
        <v>30</v>
      </c>
      <c r="M37" s="117"/>
      <c r="N37" s="122" t="s">
        <v>30</v>
      </c>
      <c r="O37" s="102"/>
    </row>
    <row r="38" spans="1:15" ht="37.5" customHeight="1">
      <c r="A38" s="98"/>
      <c r="B38" s="99">
        <v>3</v>
      </c>
      <c r="C38" s="100" t="s">
        <v>47</v>
      </c>
      <c r="D38" s="99"/>
      <c r="E38" s="99" t="s">
        <v>45</v>
      </c>
      <c r="F38" s="101"/>
      <c r="G38" s="116"/>
      <c r="H38" s="116"/>
      <c r="I38" s="116"/>
      <c r="J38" s="116"/>
      <c r="K38" s="116"/>
      <c r="L38" s="117" t="s">
        <v>30</v>
      </c>
      <c r="M38" s="117"/>
      <c r="N38" s="122" t="s">
        <v>30</v>
      </c>
      <c r="O38" s="102"/>
    </row>
    <row r="39" spans="1:15" ht="33" customHeight="1">
      <c r="A39" s="98"/>
      <c r="B39" s="99">
        <v>4</v>
      </c>
      <c r="C39" s="100" t="s">
        <v>48</v>
      </c>
      <c r="D39" s="99"/>
      <c r="E39" s="99" t="s">
        <v>45</v>
      </c>
      <c r="F39" s="101"/>
      <c r="G39" s="116"/>
      <c r="H39" s="116"/>
      <c r="I39" s="128"/>
      <c r="J39" s="116"/>
      <c r="K39" s="116"/>
      <c r="L39" s="117" t="s">
        <v>30</v>
      </c>
      <c r="M39" s="117"/>
      <c r="N39" s="122" t="s">
        <v>30</v>
      </c>
      <c r="O39" s="102"/>
    </row>
    <row r="40" spans="1:15" ht="32.25" customHeight="1">
      <c r="A40" s="98"/>
      <c r="B40" s="99">
        <v>5</v>
      </c>
      <c r="C40" s="100" t="s">
        <v>49</v>
      </c>
      <c r="D40" s="99"/>
      <c r="E40" s="99" t="s">
        <v>45</v>
      </c>
      <c r="F40" s="101"/>
      <c r="G40" s="116"/>
      <c r="H40" s="116"/>
      <c r="I40" s="128"/>
      <c r="J40" s="116"/>
      <c r="K40" s="116"/>
      <c r="L40" s="117" t="s">
        <v>30</v>
      </c>
      <c r="M40" s="117"/>
      <c r="N40" s="122" t="s">
        <v>30</v>
      </c>
      <c r="O40" s="102"/>
    </row>
    <row r="41" spans="1:15" ht="27" customHeight="1">
      <c r="A41" s="98"/>
      <c r="B41" s="99">
        <v>6</v>
      </c>
      <c r="C41" s="107" t="s">
        <v>50</v>
      </c>
      <c r="D41" s="108"/>
      <c r="E41" s="99" t="s">
        <v>45</v>
      </c>
      <c r="F41" s="101"/>
      <c r="G41" s="129">
        <f>G58/G16*10</f>
        <v>5.065996717403291</v>
      </c>
      <c r="H41" s="129">
        <f>H58/H16*10</f>
        <v>5.498793217866758</v>
      </c>
      <c r="I41" s="129" t="e">
        <f>I58/I16*10</f>
        <v>#DIV/0!</v>
      </c>
      <c r="J41" s="129">
        <v>6.16</v>
      </c>
      <c r="K41" s="129">
        <v>6.04</v>
      </c>
      <c r="L41" s="117" t="s">
        <v>30</v>
      </c>
      <c r="M41" s="117"/>
      <c r="N41" s="122" t="s">
        <v>30</v>
      </c>
      <c r="O41" s="102"/>
    </row>
    <row r="42" spans="1:15" s="102" customFormat="1" ht="23.25" customHeight="1">
      <c r="A42" s="103" t="s">
        <v>18</v>
      </c>
      <c r="B42" s="109"/>
      <c r="C42" s="110" t="s">
        <v>51</v>
      </c>
      <c r="D42" s="99" t="s">
        <v>123</v>
      </c>
      <c r="E42" s="109"/>
      <c r="F42" s="95"/>
      <c r="G42" s="111"/>
      <c r="H42" s="111"/>
      <c r="I42" s="111"/>
      <c r="J42" s="245"/>
      <c r="K42" s="261"/>
      <c r="L42" s="95"/>
      <c r="M42" s="262"/>
      <c r="N42" s="246"/>
      <c r="O42" s="112"/>
    </row>
    <row r="43" spans="1:14" s="102" customFormat="1" ht="19.5" customHeight="1">
      <c r="A43" s="98"/>
      <c r="B43" s="99">
        <v>1</v>
      </c>
      <c r="C43" s="100" t="s">
        <v>0</v>
      </c>
      <c r="D43" s="99" t="s">
        <v>123</v>
      </c>
      <c r="E43" s="99" t="s">
        <v>45</v>
      </c>
      <c r="F43" s="101"/>
      <c r="G43" s="125"/>
      <c r="H43" s="125">
        <f>G43</f>
        <v>0</v>
      </c>
      <c r="I43" s="125"/>
      <c r="J43" s="125"/>
      <c r="K43" s="125">
        <v>0</v>
      </c>
      <c r="L43" s="117">
        <f>'[2]GLANCE'!H42</f>
        <v>0</v>
      </c>
      <c r="M43" s="116" t="s">
        <v>30</v>
      </c>
      <c r="N43" s="121" t="s">
        <v>30</v>
      </c>
    </row>
    <row r="44" spans="1:14" s="102" customFormat="1" ht="19.5" customHeight="1">
      <c r="A44" s="98"/>
      <c r="B44" s="99">
        <v>2</v>
      </c>
      <c r="C44" s="100" t="s">
        <v>52</v>
      </c>
      <c r="D44" s="99" t="s">
        <v>123</v>
      </c>
      <c r="E44" s="99" t="s">
        <v>45</v>
      </c>
      <c r="F44" s="101"/>
      <c r="G44" s="125"/>
      <c r="H44" s="125">
        <f>G44</f>
        <v>0</v>
      </c>
      <c r="I44" s="125"/>
      <c r="J44" s="125"/>
      <c r="K44" s="125">
        <v>0</v>
      </c>
      <c r="L44" s="117">
        <f>'[2]GLANCE'!H43</f>
        <v>0</v>
      </c>
      <c r="M44" s="116" t="s">
        <v>30</v>
      </c>
      <c r="N44" s="121" t="s">
        <v>30</v>
      </c>
    </row>
    <row r="45" spans="1:14" s="102" customFormat="1" ht="19.5" customHeight="1">
      <c r="A45" s="98"/>
      <c r="B45" s="99">
        <v>3</v>
      </c>
      <c r="C45" s="100" t="s">
        <v>53</v>
      </c>
      <c r="D45" s="99" t="s">
        <v>123</v>
      </c>
      <c r="E45" s="99" t="s">
        <v>45</v>
      </c>
      <c r="F45" s="101"/>
      <c r="G45" s="125"/>
      <c r="H45" s="125">
        <f>G45</f>
        <v>0</v>
      </c>
      <c r="I45" s="125"/>
      <c r="J45" s="125"/>
      <c r="K45" s="125">
        <v>0</v>
      </c>
      <c r="L45" s="117">
        <f>'[2]GLANCE'!H44</f>
        <v>0</v>
      </c>
      <c r="M45" s="116" t="s">
        <v>30</v>
      </c>
      <c r="N45" s="121" t="s">
        <v>30</v>
      </c>
    </row>
    <row r="46" spans="1:14" ht="19.5" customHeight="1" thickBot="1">
      <c r="A46" s="106"/>
      <c r="B46" s="126"/>
      <c r="C46" s="127" t="s">
        <v>54</v>
      </c>
      <c r="D46" s="126"/>
      <c r="E46" s="126"/>
      <c r="F46" s="255"/>
      <c r="G46" s="255"/>
      <c r="H46" s="255"/>
      <c r="I46" s="255"/>
      <c r="J46" s="255"/>
      <c r="K46" s="255"/>
      <c r="L46" s="255"/>
      <c r="M46" s="255"/>
      <c r="N46" s="263"/>
    </row>
    <row r="47" spans="1:14" ht="18" customHeight="1">
      <c r="A47" s="230" t="s">
        <v>6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2"/>
    </row>
    <row r="48" spans="1:14" ht="18" customHeight="1">
      <c r="A48" s="233" t="s">
        <v>55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41" t="s">
        <v>56</v>
      </c>
      <c r="N48" s="242"/>
    </row>
    <row r="49" spans="1:14" ht="15.75" customHeight="1">
      <c r="A49" s="98"/>
      <c r="B49" s="99"/>
      <c r="C49" s="100"/>
      <c r="D49" s="99"/>
      <c r="E49" s="99"/>
      <c r="F49" s="101"/>
      <c r="G49" s="234" t="str">
        <f>G33</f>
        <v>Current Year 19-20</v>
      </c>
      <c r="H49" s="234"/>
      <c r="I49" s="100"/>
      <c r="J49" s="234" t="str">
        <f>J33</f>
        <v>Previous Year 18-19</v>
      </c>
      <c r="K49" s="234"/>
      <c r="L49" s="100"/>
      <c r="M49" s="234" t="s">
        <v>9</v>
      </c>
      <c r="N49" s="235"/>
    </row>
    <row r="50" spans="1:14" ht="18.75">
      <c r="A50" s="98"/>
      <c r="B50" s="99"/>
      <c r="C50" s="100"/>
      <c r="D50" s="99"/>
      <c r="E50" s="99"/>
      <c r="F50" s="101"/>
      <c r="G50" s="115" t="s">
        <v>10</v>
      </c>
      <c r="H50" s="99" t="s">
        <v>11</v>
      </c>
      <c r="I50" s="99"/>
      <c r="J50" s="115" t="s">
        <v>10</v>
      </c>
      <c r="K50" s="99" t="s">
        <v>11</v>
      </c>
      <c r="L50" s="100"/>
      <c r="M50" s="115" t="s">
        <v>10</v>
      </c>
      <c r="N50" s="243" t="s">
        <v>11</v>
      </c>
    </row>
    <row r="51" spans="1:14" ht="19.5" customHeight="1">
      <c r="A51" s="264"/>
      <c r="B51" s="99">
        <v>1</v>
      </c>
      <c r="C51" s="100" t="s">
        <v>57</v>
      </c>
      <c r="D51" s="99">
        <v>70</v>
      </c>
      <c r="E51" s="99" t="s">
        <v>58</v>
      </c>
      <c r="F51" s="101"/>
      <c r="G51" s="125">
        <v>3193.262588164</v>
      </c>
      <c r="H51" s="125">
        <v>6897.792715661</v>
      </c>
      <c r="I51" s="101"/>
      <c r="J51" s="141">
        <v>3809.3703111880004</v>
      </c>
      <c r="K51" s="141">
        <v>7446.740780747</v>
      </c>
      <c r="L51" s="117">
        <f>'[2]GLANCE'!H50</f>
        <v>0</v>
      </c>
      <c r="M51" s="117" t="s">
        <v>30</v>
      </c>
      <c r="N51" s="122" t="s">
        <v>30</v>
      </c>
    </row>
    <row r="52" spans="1:14" ht="19.5" customHeight="1">
      <c r="A52" s="98"/>
      <c r="B52" s="99">
        <v>2</v>
      </c>
      <c r="C52" s="100" t="s">
        <v>59</v>
      </c>
      <c r="D52" s="99" t="s">
        <v>121</v>
      </c>
      <c r="E52" s="99" t="s">
        <v>58</v>
      </c>
      <c r="F52" s="101"/>
      <c r="G52" s="125">
        <v>205.34975682200005</v>
      </c>
      <c r="H52" s="125">
        <v>402.27266674500004</v>
      </c>
      <c r="I52" s="101"/>
      <c r="J52" s="141">
        <v>249.38835627800003</v>
      </c>
      <c r="K52" s="141">
        <v>433.91916326300003</v>
      </c>
      <c r="L52" s="117">
        <f>'[2]GLANCE'!H51</f>
        <v>0</v>
      </c>
      <c r="M52" s="117" t="s">
        <v>30</v>
      </c>
      <c r="N52" s="122" t="s">
        <v>30</v>
      </c>
    </row>
    <row r="53" spans="1:14" ht="19.5" customHeight="1">
      <c r="A53" s="98"/>
      <c r="B53" s="99">
        <v>3</v>
      </c>
      <c r="C53" s="100" t="s">
        <v>60</v>
      </c>
      <c r="D53" s="99">
        <v>78</v>
      </c>
      <c r="E53" s="99" t="s">
        <v>58</v>
      </c>
      <c r="F53" s="101"/>
      <c r="G53" s="125">
        <v>4.986300646000001</v>
      </c>
      <c r="H53" s="125">
        <v>9.548186958</v>
      </c>
      <c r="I53" s="101"/>
      <c r="J53" s="141">
        <v>7.059735026</v>
      </c>
      <c r="K53" s="141">
        <v>12.577766754</v>
      </c>
      <c r="L53" s="117">
        <f>'[2]GLANCE'!H52</f>
        <v>0</v>
      </c>
      <c r="M53" s="117" t="s">
        <v>30</v>
      </c>
      <c r="N53" s="122" t="s">
        <v>30</v>
      </c>
    </row>
    <row r="54" spans="1:14" ht="19.5" customHeight="1">
      <c r="A54" s="98"/>
      <c r="B54" s="99">
        <v>4</v>
      </c>
      <c r="C54" s="100" t="s">
        <v>61</v>
      </c>
      <c r="D54" s="99">
        <v>74</v>
      </c>
      <c r="E54" s="99" t="s">
        <v>58</v>
      </c>
      <c r="F54" s="101"/>
      <c r="G54" s="125">
        <v>38.861453254000004</v>
      </c>
      <c r="H54" s="125">
        <v>76.630582602</v>
      </c>
      <c r="I54" s="101"/>
      <c r="J54" s="141">
        <v>36.227231863</v>
      </c>
      <c r="K54" s="141">
        <v>63.544451474</v>
      </c>
      <c r="L54" s="117">
        <f>'[2]GLANCE'!H53</f>
        <v>0</v>
      </c>
      <c r="M54" s="117" t="s">
        <v>30</v>
      </c>
      <c r="N54" s="122" t="s">
        <v>30</v>
      </c>
    </row>
    <row r="55" spans="1:14" ht="19.5" customHeight="1">
      <c r="A55" s="98"/>
      <c r="B55" s="99">
        <v>5</v>
      </c>
      <c r="C55" s="100" t="s">
        <v>62</v>
      </c>
      <c r="D55" s="99">
        <v>77</v>
      </c>
      <c r="E55" s="99" t="s">
        <v>58</v>
      </c>
      <c r="F55" s="101"/>
      <c r="G55" s="125">
        <v>194.26110049600004</v>
      </c>
      <c r="H55" s="125">
        <v>388.07615913800004</v>
      </c>
      <c r="I55" s="101"/>
      <c r="J55" s="141">
        <v>204.258822388</v>
      </c>
      <c r="K55" s="141">
        <v>392.672892571</v>
      </c>
      <c r="L55" s="117">
        <f>'[2]GLANCE'!H54</f>
        <v>0</v>
      </c>
      <c r="M55" s="117" t="s">
        <v>30</v>
      </c>
      <c r="N55" s="122" t="s">
        <v>30</v>
      </c>
    </row>
    <row r="56" spans="1:14" ht="19.5" customHeight="1">
      <c r="A56" s="98"/>
      <c r="B56" s="99">
        <v>6</v>
      </c>
      <c r="C56" s="100" t="s">
        <v>63</v>
      </c>
      <c r="D56" s="99" t="s">
        <v>122</v>
      </c>
      <c r="E56" s="99" t="s">
        <v>58</v>
      </c>
      <c r="F56" s="101"/>
      <c r="G56" s="125">
        <v>41.095068190999996</v>
      </c>
      <c r="H56" s="125">
        <v>70.35914699</v>
      </c>
      <c r="I56" s="101"/>
      <c r="J56" s="141">
        <v>37.22757388300001</v>
      </c>
      <c r="K56" s="141">
        <v>67.55294050200001</v>
      </c>
      <c r="L56" s="117">
        <f>'[2]GLANCE'!H55</f>
        <v>0</v>
      </c>
      <c r="M56" s="117" t="s">
        <v>30</v>
      </c>
      <c r="N56" s="122" t="s">
        <v>30</v>
      </c>
    </row>
    <row r="57" spans="1:14" ht="19.5" customHeight="1">
      <c r="A57" s="98"/>
      <c r="B57" s="99">
        <v>7</v>
      </c>
      <c r="C57" s="100" t="s">
        <v>64</v>
      </c>
      <c r="D57" s="99">
        <v>79</v>
      </c>
      <c r="E57" s="99" t="s">
        <v>58</v>
      </c>
      <c r="F57" s="101"/>
      <c r="G57" s="125">
        <v>5.982513088999994</v>
      </c>
      <c r="H57" s="125">
        <v>75.617282385</v>
      </c>
      <c r="I57" s="101"/>
      <c r="J57" s="141">
        <v>1.7773101389999995</v>
      </c>
      <c r="K57" s="141">
        <v>4.380455183</v>
      </c>
      <c r="L57" s="117">
        <f>'[2]GLANCE'!H56</f>
        <v>0</v>
      </c>
      <c r="M57" s="117" t="s">
        <v>30</v>
      </c>
      <c r="N57" s="122" t="s">
        <v>30</v>
      </c>
    </row>
    <row r="58" spans="1:15" ht="19.5" customHeight="1">
      <c r="A58" s="98"/>
      <c r="B58" s="99">
        <v>8</v>
      </c>
      <c r="C58" s="100" t="s">
        <v>65</v>
      </c>
      <c r="D58" s="99"/>
      <c r="E58" s="99" t="s">
        <v>58</v>
      </c>
      <c r="F58" s="101"/>
      <c r="G58" s="130">
        <f aca="true" t="shared" si="1" ref="G58:L58">SUM(G51:G57)</f>
        <v>3683.798780662</v>
      </c>
      <c r="H58" s="130">
        <f t="shared" si="1"/>
        <v>7920.296740479</v>
      </c>
      <c r="I58" s="130">
        <f t="shared" si="1"/>
        <v>0</v>
      </c>
      <c r="J58" s="142">
        <v>4345.309340765001</v>
      </c>
      <c r="K58" s="142">
        <v>8421.388450494</v>
      </c>
      <c r="L58" s="125">
        <f t="shared" si="1"/>
        <v>0</v>
      </c>
      <c r="M58" s="117" t="s">
        <v>30</v>
      </c>
      <c r="N58" s="122" t="s">
        <v>30</v>
      </c>
      <c r="O58" s="102"/>
    </row>
    <row r="59" spans="1:15" ht="19.5" customHeight="1">
      <c r="A59" s="98"/>
      <c r="B59" s="99">
        <v>7</v>
      </c>
      <c r="C59" s="100" t="s">
        <v>66</v>
      </c>
      <c r="D59" s="99" t="s">
        <v>115</v>
      </c>
      <c r="E59" s="99" t="s">
        <v>58</v>
      </c>
      <c r="F59" s="101"/>
      <c r="G59" s="125">
        <v>1122.3797950780001</v>
      </c>
      <c r="H59" s="125">
        <v>2352.049465207</v>
      </c>
      <c r="I59" s="101"/>
      <c r="J59" s="141">
        <v>498.6096641679993</v>
      </c>
      <c r="K59" s="141">
        <v>925.3326247389984</v>
      </c>
      <c r="L59" s="117" t="s">
        <v>30</v>
      </c>
      <c r="M59" s="117" t="s">
        <v>30</v>
      </c>
      <c r="N59" s="122" t="s">
        <v>30</v>
      </c>
      <c r="O59" s="113" t="e">
        <f>SUMIF(#REF!,GLANCE!D59,#REF!)-SUMIF(#REF!,GLANCE!D59,#REF!)</f>
        <v>#REF!</v>
      </c>
    </row>
    <row r="60" spans="1:14" ht="19.5" customHeight="1">
      <c r="A60" s="98"/>
      <c r="B60" s="99">
        <v>8</v>
      </c>
      <c r="C60" s="100" t="s">
        <v>67</v>
      </c>
      <c r="D60" s="99"/>
      <c r="E60" s="99" t="s">
        <v>58</v>
      </c>
      <c r="F60" s="101"/>
      <c r="G60" s="125">
        <v>0</v>
      </c>
      <c r="H60" s="125">
        <v>0</v>
      </c>
      <c r="I60" s="101"/>
      <c r="J60" s="141">
        <v>0</v>
      </c>
      <c r="K60" s="141">
        <v>0</v>
      </c>
      <c r="L60" s="117" t="s">
        <v>30</v>
      </c>
      <c r="M60" s="117" t="s">
        <v>30</v>
      </c>
      <c r="N60" s="122" t="s">
        <v>30</v>
      </c>
    </row>
    <row r="61" spans="1:15" ht="19.5" customHeight="1">
      <c r="A61" s="98"/>
      <c r="B61" s="99">
        <v>9</v>
      </c>
      <c r="C61" s="100" t="s">
        <v>68</v>
      </c>
      <c r="D61" s="99" t="s">
        <v>116</v>
      </c>
      <c r="E61" s="99" t="s">
        <v>58</v>
      </c>
      <c r="F61" s="101"/>
      <c r="G61" s="125">
        <v>-10.591997472000003</v>
      </c>
      <c r="H61" s="125">
        <v>-22.300551893</v>
      </c>
      <c r="I61" s="101"/>
      <c r="J61" s="141">
        <v>41.50525651299999</v>
      </c>
      <c r="K61" s="141">
        <v>76.929835343</v>
      </c>
      <c r="L61" s="117" t="s">
        <v>30</v>
      </c>
      <c r="M61" s="117" t="s">
        <v>30</v>
      </c>
      <c r="N61" s="122" t="s">
        <v>30</v>
      </c>
      <c r="O61" s="131" t="s">
        <v>109</v>
      </c>
    </row>
    <row r="62" spans="1:14" ht="19.5" customHeight="1">
      <c r="A62" s="98"/>
      <c r="B62" s="99">
        <v>10</v>
      </c>
      <c r="C62" s="100" t="s">
        <v>69</v>
      </c>
      <c r="D62" s="99"/>
      <c r="E62" s="99" t="s">
        <v>58</v>
      </c>
      <c r="F62" s="101"/>
      <c r="G62" s="125">
        <v>0</v>
      </c>
      <c r="H62" s="125">
        <v>0</v>
      </c>
      <c r="I62" s="101"/>
      <c r="J62" s="141">
        <v>0</v>
      </c>
      <c r="K62" s="141">
        <v>0</v>
      </c>
      <c r="L62" s="117"/>
      <c r="M62" s="117" t="s">
        <v>30</v>
      </c>
      <c r="N62" s="122" t="s">
        <v>30</v>
      </c>
    </row>
    <row r="63" spans="1:14" ht="19.5" customHeight="1">
      <c r="A63" s="98"/>
      <c r="B63" s="99">
        <v>11</v>
      </c>
      <c r="C63" s="100" t="s">
        <v>70</v>
      </c>
      <c r="D63" s="99"/>
      <c r="E63" s="99" t="s">
        <v>58</v>
      </c>
      <c r="F63" s="101"/>
      <c r="G63" s="125">
        <v>3946.210712427</v>
      </c>
      <c r="H63" s="125">
        <v>6295.773892059</v>
      </c>
      <c r="I63" s="125"/>
      <c r="J63" s="141">
        <v>2700.1482432879993</v>
      </c>
      <c r="K63" s="141">
        <v>5641.046096431</v>
      </c>
      <c r="L63" s="117" t="s">
        <v>30</v>
      </c>
      <c r="M63" s="117" t="s">
        <v>30</v>
      </c>
      <c r="N63" s="122" t="s">
        <v>30</v>
      </c>
    </row>
    <row r="64" spans="1:14" ht="19.5" customHeight="1">
      <c r="A64" s="98"/>
      <c r="B64" s="99">
        <v>12</v>
      </c>
      <c r="C64" s="100" t="s">
        <v>71</v>
      </c>
      <c r="D64" s="99"/>
      <c r="E64" s="99" t="s">
        <v>58</v>
      </c>
      <c r="F64" s="101"/>
      <c r="G64" s="125">
        <v>0</v>
      </c>
      <c r="H64" s="125">
        <v>0</v>
      </c>
      <c r="I64" s="125"/>
      <c r="J64" s="141">
        <v>0</v>
      </c>
      <c r="K64" s="141">
        <v>0</v>
      </c>
      <c r="L64" s="117" t="s">
        <v>30</v>
      </c>
      <c r="M64" s="117" t="s">
        <v>30</v>
      </c>
      <c r="N64" s="122" t="s">
        <v>30</v>
      </c>
    </row>
    <row r="65" spans="1:14" ht="19.5" customHeight="1">
      <c r="A65" s="98"/>
      <c r="B65" s="99">
        <v>13</v>
      </c>
      <c r="C65" s="100" t="s">
        <v>72</v>
      </c>
      <c r="D65" s="99"/>
      <c r="E65" s="99" t="s">
        <v>58</v>
      </c>
      <c r="F65" s="101"/>
      <c r="G65" s="125">
        <v>0</v>
      </c>
      <c r="H65" s="125">
        <v>0</v>
      </c>
      <c r="I65" s="125"/>
      <c r="J65" s="141">
        <v>0</v>
      </c>
      <c r="K65" s="141">
        <v>0</v>
      </c>
      <c r="L65" s="117" t="s">
        <v>30</v>
      </c>
      <c r="M65" s="117" t="s">
        <v>30</v>
      </c>
      <c r="N65" s="122" t="s">
        <v>30</v>
      </c>
    </row>
    <row r="66" spans="1:14" ht="19.5" customHeight="1">
      <c r="A66" s="98"/>
      <c r="B66" s="99"/>
      <c r="C66" s="100"/>
      <c r="D66" s="99"/>
      <c r="E66" s="99"/>
      <c r="F66" s="101"/>
      <c r="G66" s="125"/>
      <c r="H66" s="125"/>
      <c r="I66" s="125"/>
      <c r="J66" s="141"/>
      <c r="K66" s="141"/>
      <c r="L66" s="117"/>
      <c r="M66" s="117" t="s">
        <v>30</v>
      </c>
      <c r="N66" s="122" t="s">
        <v>30</v>
      </c>
    </row>
    <row r="67" spans="1:14" s="97" customFormat="1" ht="19.5" customHeight="1">
      <c r="A67" s="98"/>
      <c r="B67" s="99">
        <v>14</v>
      </c>
      <c r="C67" s="100" t="s">
        <v>73</v>
      </c>
      <c r="D67" s="99"/>
      <c r="E67" s="99"/>
      <c r="F67" s="100"/>
      <c r="G67" s="118">
        <f>SUM(G59:G66)</f>
        <v>5057.9985100330005</v>
      </c>
      <c r="H67" s="118">
        <f>SUM(H59:H66)</f>
        <v>8625.522805373</v>
      </c>
      <c r="I67" s="100"/>
      <c r="J67" s="140">
        <v>3240.2631639689985</v>
      </c>
      <c r="K67" s="140">
        <v>6643.308556512998</v>
      </c>
      <c r="L67" s="118">
        <f>SUM(L59:L66)</f>
        <v>0</v>
      </c>
      <c r="M67" s="118" t="s">
        <v>30</v>
      </c>
      <c r="N67" s="132" t="s">
        <v>30</v>
      </c>
    </row>
    <row r="68" spans="1:14" ht="19.5" customHeight="1">
      <c r="A68" s="98"/>
      <c r="B68" s="99">
        <v>14</v>
      </c>
      <c r="C68" s="100" t="s">
        <v>74</v>
      </c>
      <c r="D68" s="99"/>
      <c r="E68" s="99" t="s">
        <v>29</v>
      </c>
      <c r="F68" s="101"/>
      <c r="G68" s="133">
        <f>G51/G58</f>
        <v>0.8668395800897009</v>
      </c>
      <c r="H68" s="133">
        <f>H51/H58</f>
        <v>0.870900793452322</v>
      </c>
      <c r="I68" s="133" t="e">
        <f>I51/I58</f>
        <v>#DIV/0!</v>
      </c>
      <c r="J68" s="143">
        <v>0.876662629159873</v>
      </c>
      <c r="K68" s="143">
        <v>0.8842652045471401</v>
      </c>
      <c r="L68" s="117" t="s">
        <v>30</v>
      </c>
      <c r="M68" s="117" t="s">
        <v>30</v>
      </c>
      <c r="N68" s="122" t="s">
        <v>30</v>
      </c>
    </row>
    <row r="69" spans="1:14" ht="18.75">
      <c r="A69" s="265"/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7"/>
    </row>
    <row r="70" spans="1:14" ht="19.5" customHeight="1">
      <c r="A70" s="268" t="s">
        <v>54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70"/>
    </row>
    <row r="71" spans="1:14" ht="19.5" customHeight="1">
      <c r="A71" s="268" t="s">
        <v>75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70"/>
    </row>
    <row r="72" spans="1:14" s="97" customFormat="1" ht="19.5" customHeight="1">
      <c r="A72" s="98">
        <v>1</v>
      </c>
      <c r="B72" s="271" t="s">
        <v>76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70"/>
    </row>
    <row r="73" spans="1:14" s="97" customFormat="1" ht="19.5" customHeight="1">
      <c r="A73" s="98">
        <v>2</v>
      </c>
      <c r="B73" s="271" t="s">
        <v>77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70"/>
    </row>
    <row r="74" spans="1:14" s="97" customFormat="1" ht="19.5" customHeight="1">
      <c r="A74" s="98">
        <v>3</v>
      </c>
      <c r="B74" s="271" t="s">
        <v>78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70"/>
    </row>
    <row r="75" spans="1:14" s="97" customFormat="1" ht="19.5" customHeight="1" thickBot="1">
      <c r="A75" s="106">
        <v>4</v>
      </c>
      <c r="B75" s="272" t="s">
        <v>79</v>
      </c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4"/>
    </row>
  </sheetData>
  <sheetProtection/>
  <mergeCells count="27">
    <mergeCell ref="A71:N71"/>
    <mergeCell ref="B72:N72"/>
    <mergeCell ref="B73:N73"/>
    <mergeCell ref="G49:H49"/>
    <mergeCell ref="M4:N4"/>
    <mergeCell ref="J4:K4"/>
    <mergeCell ref="A32:L32"/>
    <mergeCell ref="M49:N49"/>
    <mergeCell ref="J33:K33"/>
    <mergeCell ref="B74:N74"/>
    <mergeCell ref="B75:N75"/>
    <mergeCell ref="A69:N69"/>
    <mergeCell ref="A31:N31"/>
    <mergeCell ref="M32:N32"/>
    <mergeCell ref="A47:N47"/>
    <mergeCell ref="A48:L48"/>
    <mergeCell ref="M48:N48"/>
    <mergeCell ref="J49:K49"/>
    <mergeCell ref="A70:N70"/>
    <mergeCell ref="A1:N1"/>
    <mergeCell ref="A2:N2"/>
    <mergeCell ref="A3:F3"/>
    <mergeCell ref="M3:N3"/>
    <mergeCell ref="G33:H33"/>
    <mergeCell ref="G4:H4"/>
    <mergeCell ref="G3:K3"/>
    <mergeCell ref="M33:N33"/>
  </mergeCells>
  <printOptions horizontalCentered="1" verticalCentered="1"/>
  <pageMargins left="0.24" right="0.16" top="0.33" bottom="0.2" header="0.2" footer="0.2"/>
  <pageSetup horizontalDpi="600" verticalDpi="600" orientation="landscape" paperSize="9" scale="95" r:id="rId1"/>
  <rowBreaks count="2" manualBreakCount="2">
    <brk id="30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7" sqref="D17"/>
    </sheetView>
  </sheetViews>
  <sheetFormatPr defaultColWidth="9.140625" defaultRowHeight="12.75"/>
  <cols>
    <col min="3" max="3" width="25.7109375" style="0" customWidth="1"/>
    <col min="4" max="4" width="20.00390625" style="0" customWidth="1"/>
    <col min="5" max="5" width="18.421875" style="0" customWidth="1"/>
    <col min="6" max="6" width="16.57421875" style="0" customWidth="1"/>
    <col min="7" max="7" width="15.57421875" style="0" customWidth="1"/>
    <col min="8" max="8" width="14.7109375" style="0" customWidth="1"/>
  </cols>
  <sheetData>
    <row r="1" spans="1:8" ht="23.25">
      <c r="A1" s="275" t="s">
        <v>203</v>
      </c>
      <c r="B1" s="276"/>
      <c r="C1" s="276"/>
      <c r="D1" s="276"/>
      <c r="E1" s="276"/>
      <c r="F1" s="277" t="s">
        <v>204</v>
      </c>
      <c r="G1" s="277"/>
      <c r="H1" s="278"/>
    </row>
    <row r="2" spans="1:8" ht="12.75">
      <c r="A2" s="279"/>
      <c r="B2" s="280"/>
      <c r="C2" s="35"/>
      <c r="D2" s="281"/>
      <c r="E2" s="281"/>
      <c r="F2" s="281"/>
      <c r="G2" s="281"/>
      <c r="H2" s="282"/>
    </row>
    <row r="3" spans="1:8" ht="15.75">
      <c r="A3" s="283"/>
      <c r="B3" s="284"/>
      <c r="C3" s="15"/>
      <c r="D3" s="285" t="s">
        <v>205</v>
      </c>
      <c r="E3" s="285" t="s">
        <v>206</v>
      </c>
      <c r="F3" s="285" t="s">
        <v>207</v>
      </c>
      <c r="G3" s="285"/>
      <c r="H3" s="286" t="s">
        <v>208</v>
      </c>
    </row>
    <row r="4" spans="1:8" ht="47.25">
      <c r="A4" s="283"/>
      <c r="B4" s="284"/>
      <c r="C4" s="15"/>
      <c r="D4" s="285"/>
      <c r="E4" s="285"/>
      <c r="F4" s="284" t="s">
        <v>209</v>
      </c>
      <c r="G4" s="284" t="s">
        <v>210</v>
      </c>
      <c r="H4" s="286"/>
    </row>
    <row r="5" spans="1:8" ht="15.75">
      <c r="A5" s="283" t="s">
        <v>211</v>
      </c>
      <c r="B5" s="284"/>
      <c r="C5" s="15" t="s">
        <v>212</v>
      </c>
      <c r="D5" s="15">
        <v>8</v>
      </c>
      <c r="E5" s="13"/>
      <c r="F5" s="13"/>
      <c r="G5" s="13"/>
      <c r="H5" s="287"/>
    </row>
    <row r="6" spans="1:8" ht="31.5">
      <c r="A6" s="283" t="s">
        <v>213</v>
      </c>
      <c r="B6" s="284"/>
      <c r="C6" s="15" t="s">
        <v>214</v>
      </c>
      <c r="D6" s="15">
        <v>6</v>
      </c>
      <c r="E6" s="13"/>
      <c r="F6" s="13"/>
      <c r="G6" s="13"/>
      <c r="H6" s="288"/>
    </row>
    <row r="7" spans="1:8" ht="63">
      <c r="A7" s="283" t="s">
        <v>215</v>
      </c>
      <c r="B7" s="284"/>
      <c r="C7" s="15" t="s">
        <v>216</v>
      </c>
      <c r="D7" s="289">
        <v>0</v>
      </c>
      <c r="E7" s="13"/>
      <c r="F7" s="13"/>
      <c r="G7" s="13"/>
      <c r="H7" s="288"/>
    </row>
    <row r="8" spans="1:8" ht="31.5">
      <c r="A8" s="283" t="s">
        <v>217</v>
      </c>
      <c r="B8" s="284"/>
      <c r="C8" s="15" t="s">
        <v>218</v>
      </c>
      <c r="D8" s="15">
        <v>2</v>
      </c>
      <c r="E8" s="13"/>
      <c r="F8" s="13"/>
      <c r="G8" s="13"/>
      <c r="H8" s="288"/>
    </row>
    <row r="9" spans="1:8" ht="15.75">
      <c r="A9" s="283" t="s">
        <v>219</v>
      </c>
      <c r="B9" s="284"/>
      <c r="C9" s="15" t="s">
        <v>220</v>
      </c>
      <c r="D9" s="15">
        <v>0</v>
      </c>
      <c r="E9" s="13"/>
      <c r="F9" s="13"/>
      <c r="G9" s="13"/>
      <c r="H9" s="288"/>
    </row>
    <row r="10" spans="1:8" ht="16.5" thickBot="1">
      <c r="A10" s="290"/>
      <c r="B10" s="291"/>
      <c r="C10" s="292"/>
      <c r="D10" s="292"/>
      <c r="E10" s="293"/>
      <c r="F10" s="293"/>
      <c r="G10" s="293"/>
      <c r="H10" s="294"/>
    </row>
  </sheetData>
  <sheetProtection/>
  <mergeCells count="7">
    <mergeCell ref="H5:H10"/>
    <mergeCell ref="A1:E1"/>
    <mergeCell ref="F1:G1"/>
    <mergeCell ref="D3:D4"/>
    <mergeCell ref="E3:E4"/>
    <mergeCell ref="F3:G3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6"/>
  <sheetViews>
    <sheetView zoomScale="115" zoomScaleNormal="115" zoomScalePageLayoutView="0" workbookViewId="0" topLeftCell="A1">
      <selection activeCell="M24" sqref="M24:N24"/>
    </sheetView>
  </sheetViews>
  <sheetFormatPr defaultColWidth="9.140625" defaultRowHeight="12.75"/>
  <cols>
    <col min="1" max="1" width="5.8515625" style="69" customWidth="1"/>
    <col min="2" max="2" width="7.00390625" style="69" customWidth="1"/>
    <col min="3" max="4" width="9.140625" style="69" customWidth="1"/>
    <col min="5" max="5" width="20.140625" style="69" customWidth="1"/>
    <col min="6" max="6" width="17.57421875" style="92" bestFit="1" customWidth="1"/>
    <col min="7" max="7" width="8.140625" style="93" customWidth="1"/>
    <col min="8" max="8" width="7.140625" style="93" bestFit="1" customWidth="1"/>
    <col min="9" max="9" width="9.140625" style="69" customWidth="1"/>
    <col min="10" max="10" width="5.8515625" style="69" customWidth="1"/>
    <col min="11" max="11" width="8.28125" style="73" customWidth="1"/>
    <col min="12" max="12" width="8.57421875" style="73" customWidth="1"/>
    <col min="13" max="13" width="8.28125" style="69" customWidth="1"/>
    <col min="14" max="14" width="8.8515625" style="69" customWidth="1"/>
    <col min="15" max="15" width="9.57421875" style="69" customWidth="1"/>
    <col min="16" max="16" width="13.140625" style="69" customWidth="1"/>
    <col min="17" max="19" width="9.140625" style="69" customWidth="1"/>
    <col min="20" max="20" width="5.421875" style="69" customWidth="1"/>
    <col min="21" max="21" width="7.28125" style="69" customWidth="1"/>
    <col min="22" max="22" width="9.140625" style="69" customWidth="1"/>
    <col min="23" max="23" width="6.140625" style="69" customWidth="1"/>
    <col min="24" max="24" width="3.8515625" style="69" customWidth="1"/>
    <col min="25" max="27" width="9.140625" style="69" customWidth="1"/>
    <col min="28" max="28" width="9.140625" style="70" customWidth="1"/>
    <col min="29" max="35" width="9.140625" style="69" customWidth="1"/>
    <col min="36" max="16384" width="9.140625" style="69" customWidth="1"/>
  </cols>
  <sheetData>
    <row r="1" spans="1:34" ht="18" customHeight="1">
      <c r="A1" s="145" t="s">
        <v>171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 t="s">
        <v>172</v>
      </c>
      <c r="P1" s="145"/>
      <c r="T1" s="69" t="s">
        <v>171</v>
      </c>
      <c r="AH1" s="69" t="s">
        <v>172</v>
      </c>
    </row>
    <row r="2" spans="1:34" ht="18.75" customHeight="1">
      <c r="A2" s="147" t="s">
        <v>80</v>
      </c>
      <c r="B2" s="147"/>
      <c r="C2" s="147"/>
      <c r="D2" s="147"/>
      <c r="E2" s="147"/>
      <c r="F2" s="147" t="s">
        <v>117</v>
      </c>
      <c r="G2" s="183" t="s">
        <v>179</v>
      </c>
      <c r="H2" s="183"/>
      <c r="I2" s="183"/>
      <c r="J2" s="183"/>
      <c r="K2" s="183"/>
      <c r="L2" s="183"/>
      <c r="M2" s="183"/>
      <c r="N2" s="183"/>
      <c r="O2" s="147" t="s">
        <v>81</v>
      </c>
      <c r="P2" s="147"/>
      <c r="T2" s="69" t="s">
        <v>80</v>
      </c>
      <c r="Y2" s="69" t="s">
        <v>117</v>
      </c>
      <c r="Z2" s="69" t="s">
        <v>183</v>
      </c>
      <c r="AH2" s="69" t="s">
        <v>81</v>
      </c>
    </row>
    <row r="3" spans="1:34" ht="21.75" customHeight="1">
      <c r="A3" s="147"/>
      <c r="B3" s="147"/>
      <c r="C3" s="147"/>
      <c r="D3" s="147"/>
      <c r="E3" s="147"/>
      <c r="F3" s="147"/>
      <c r="G3" s="148" t="s">
        <v>180</v>
      </c>
      <c r="H3" s="148"/>
      <c r="I3" s="148"/>
      <c r="J3" s="148"/>
      <c r="K3" s="152" t="s">
        <v>181</v>
      </c>
      <c r="L3" s="152"/>
      <c r="M3" s="152" t="s">
        <v>82</v>
      </c>
      <c r="N3" s="152"/>
      <c r="O3" s="147" t="s">
        <v>83</v>
      </c>
      <c r="P3" s="147"/>
      <c r="Z3" s="69" t="s">
        <v>180</v>
      </c>
      <c r="AD3" s="69" t="s">
        <v>181</v>
      </c>
      <c r="AF3" s="69" t="s">
        <v>82</v>
      </c>
      <c r="AH3" s="69" t="s">
        <v>83</v>
      </c>
    </row>
    <row r="4" spans="1:35" ht="14.25" customHeight="1">
      <c r="A4" s="147"/>
      <c r="B4" s="147"/>
      <c r="C4" s="147"/>
      <c r="D4" s="147"/>
      <c r="E4" s="147"/>
      <c r="F4" s="147"/>
      <c r="G4" s="157" t="s">
        <v>10</v>
      </c>
      <c r="H4" s="157"/>
      <c r="I4" s="146" t="s">
        <v>11</v>
      </c>
      <c r="J4" s="146"/>
      <c r="K4" s="146" t="s">
        <v>10</v>
      </c>
      <c r="L4" s="146"/>
      <c r="M4" s="146" t="s">
        <v>11</v>
      </c>
      <c r="N4" s="146"/>
      <c r="O4" s="72" t="s">
        <v>10</v>
      </c>
      <c r="P4" s="72" t="s">
        <v>84</v>
      </c>
      <c r="Z4" s="73" t="s">
        <v>10</v>
      </c>
      <c r="AA4" s="73"/>
      <c r="AB4" s="74" t="s">
        <v>11</v>
      </c>
      <c r="AC4" s="73"/>
      <c r="AD4" s="73" t="s">
        <v>10</v>
      </c>
      <c r="AE4" s="73"/>
      <c r="AF4" s="73" t="s">
        <v>11</v>
      </c>
      <c r="AG4" s="73"/>
      <c r="AH4" s="73" t="s">
        <v>10</v>
      </c>
      <c r="AI4" s="73" t="s">
        <v>84</v>
      </c>
    </row>
    <row r="5" spans="1:35" ht="15" customHeight="1">
      <c r="A5" s="71" t="s">
        <v>1</v>
      </c>
      <c r="B5" s="153" t="s">
        <v>85</v>
      </c>
      <c r="C5" s="153"/>
      <c r="D5" s="153"/>
      <c r="E5" s="153"/>
      <c r="F5" s="71"/>
      <c r="G5" s="154"/>
      <c r="H5" s="154"/>
      <c r="I5" s="155"/>
      <c r="J5" s="155"/>
      <c r="K5" s="156"/>
      <c r="L5" s="156"/>
      <c r="M5" s="149"/>
      <c r="N5" s="149"/>
      <c r="O5" s="78"/>
      <c r="P5" s="78"/>
      <c r="T5" s="69" t="s">
        <v>1</v>
      </c>
      <c r="U5" s="69" t="s">
        <v>85</v>
      </c>
      <c r="AD5" s="73"/>
      <c r="AE5" s="73"/>
      <c r="AH5" s="73"/>
      <c r="AI5" s="73"/>
    </row>
    <row r="6" spans="1:35" ht="23.25" customHeight="1">
      <c r="A6" s="79"/>
      <c r="B6" s="76">
        <v>1</v>
      </c>
      <c r="C6" s="150" t="s">
        <v>86</v>
      </c>
      <c r="D6" s="150"/>
      <c r="E6" s="150"/>
      <c r="F6" s="76" t="s">
        <v>108</v>
      </c>
      <c r="G6" s="151">
        <v>3946.210712427</v>
      </c>
      <c r="H6" s="151"/>
      <c r="I6" s="151">
        <v>6295.773892059</v>
      </c>
      <c r="J6" s="151"/>
      <c r="K6" s="177">
        <v>2700.1482432879993</v>
      </c>
      <c r="L6" s="177"/>
      <c r="M6" s="177">
        <v>5641.046096431</v>
      </c>
      <c r="N6" s="177"/>
      <c r="O6" s="77">
        <f>(G6-K6)*100/K6</f>
        <v>46.1479280715957</v>
      </c>
      <c r="P6" s="77">
        <f>(I6-M6)*100/M6</f>
        <v>11.606496107915806</v>
      </c>
      <c r="R6" s="73"/>
      <c r="S6" s="73"/>
      <c r="U6" s="69">
        <v>1</v>
      </c>
      <c r="V6" s="69" t="s">
        <v>86</v>
      </c>
      <c r="Y6" s="69" t="s">
        <v>108</v>
      </c>
      <c r="Z6" s="73">
        <v>2349.563179632</v>
      </c>
      <c r="AA6" s="73"/>
      <c r="AB6" s="74">
        <v>2349.563179632</v>
      </c>
      <c r="AC6" s="73"/>
      <c r="AD6" s="73">
        <v>2940.9</v>
      </c>
      <c r="AE6" s="73"/>
      <c r="AF6" s="73">
        <v>2940.9</v>
      </c>
      <c r="AG6" s="73"/>
      <c r="AH6" s="73">
        <v>-20.107341982658376</v>
      </c>
      <c r="AI6" s="73">
        <v>-20.107341982658376</v>
      </c>
    </row>
    <row r="7" spans="1:35" ht="19.5" customHeight="1">
      <c r="A7" s="79"/>
      <c r="B7" s="76">
        <v>2</v>
      </c>
      <c r="C7" s="150" t="s">
        <v>87</v>
      </c>
      <c r="D7" s="150"/>
      <c r="E7" s="150"/>
      <c r="F7" s="80">
        <v>63111</v>
      </c>
      <c r="G7" s="151">
        <v>0</v>
      </c>
      <c r="H7" s="151"/>
      <c r="I7" s="151">
        <v>0</v>
      </c>
      <c r="J7" s="151"/>
      <c r="K7" s="177">
        <v>0</v>
      </c>
      <c r="L7" s="177"/>
      <c r="M7" s="177">
        <v>0</v>
      </c>
      <c r="N7" s="177"/>
      <c r="O7" s="77" t="e">
        <f>(G7-K7)*100/K7</f>
        <v>#DIV/0!</v>
      </c>
      <c r="P7" s="77" t="e">
        <f>(I7-M7)*100/M7</f>
        <v>#DIV/0!</v>
      </c>
      <c r="R7" s="73"/>
      <c r="S7" s="73"/>
      <c r="U7" s="69">
        <v>2</v>
      </c>
      <c r="V7" s="69" t="s">
        <v>87</v>
      </c>
      <c r="Y7" s="69">
        <v>63111</v>
      </c>
      <c r="Z7" s="73">
        <v>0</v>
      </c>
      <c r="AA7" s="73"/>
      <c r="AB7" s="74">
        <v>0</v>
      </c>
      <c r="AC7" s="73"/>
      <c r="AD7" s="73">
        <v>0</v>
      </c>
      <c r="AE7" s="73"/>
      <c r="AF7" s="73">
        <v>0</v>
      </c>
      <c r="AG7" s="73"/>
      <c r="AH7" s="73" t="e">
        <v>#DIV/0!</v>
      </c>
      <c r="AI7" s="73" t="e">
        <v>#DIV/0!</v>
      </c>
    </row>
    <row r="8" spans="1:35" ht="19.5" customHeight="1">
      <c r="A8" s="79"/>
      <c r="B8" s="76">
        <v>3</v>
      </c>
      <c r="C8" s="150" t="s">
        <v>88</v>
      </c>
      <c r="D8" s="150"/>
      <c r="E8" s="150"/>
      <c r="F8" s="137" t="s">
        <v>109</v>
      </c>
      <c r="G8" s="151">
        <v>45.89211350000001</v>
      </c>
      <c r="H8" s="151"/>
      <c r="I8" s="151">
        <v>92.775314597</v>
      </c>
      <c r="J8" s="151"/>
      <c r="K8" s="177">
        <v>41.50525651299999</v>
      </c>
      <c r="L8" s="177"/>
      <c r="M8" s="177">
        <v>76.929835343</v>
      </c>
      <c r="N8" s="177"/>
      <c r="O8" s="77">
        <f>(G8-K8)*100/K8</f>
        <v>10.56940097605708</v>
      </c>
      <c r="P8" s="77">
        <f>(I8-M8)*100/M8</f>
        <v>20.59731336139123</v>
      </c>
      <c r="R8" s="73"/>
      <c r="S8" s="73"/>
      <c r="U8" s="69">
        <v>3</v>
      </c>
      <c r="V8" s="69" t="s">
        <v>88</v>
      </c>
      <c r="Y8" s="69" t="s">
        <v>109</v>
      </c>
      <c r="Z8" s="73">
        <v>46.883201097</v>
      </c>
      <c r="AA8" s="73"/>
      <c r="AB8" s="74">
        <v>46.883201097</v>
      </c>
      <c r="AC8" s="73"/>
      <c r="AD8" s="73">
        <v>35.42</v>
      </c>
      <c r="AE8" s="73"/>
      <c r="AF8" s="73">
        <v>35.42</v>
      </c>
      <c r="AG8" s="73"/>
      <c r="AH8" s="73">
        <v>32.36363946075662</v>
      </c>
      <c r="AI8" s="73">
        <v>32.36363946075662</v>
      </c>
    </row>
    <row r="9" spans="1:35" ht="18" customHeight="1">
      <c r="A9" s="79"/>
      <c r="B9" s="75">
        <v>4</v>
      </c>
      <c r="C9" s="153" t="s">
        <v>89</v>
      </c>
      <c r="D9" s="153"/>
      <c r="E9" s="153"/>
      <c r="F9" s="71"/>
      <c r="G9" s="160">
        <f>SUM(G6:H8)</f>
        <v>3992.102825927</v>
      </c>
      <c r="H9" s="160"/>
      <c r="I9" s="160">
        <f>SUM(I6:J8)</f>
        <v>6388.549206656</v>
      </c>
      <c r="J9" s="160"/>
      <c r="K9" s="159">
        <f>SUM(K6:K8)</f>
        <v>2741.6534998009993</v>
      </c>
      <c r="L9" s="159"/>
      <c r="M9" s="159">
        <f>SUM(M6:M8)</f>
        <v>5717.975931774</v>
      </c>
      <c r="N9" s="159"/>
      <c r="O9" s="77">
        <f>(G9-K9)*100/K9</f>
        <v>45.609313000959595</v>
      </c>
      <c r="P9" s="77">
        <f>(I9-M9)*100/M9</f>
        <v>11.727458857525393</v>
      </c>
      <c r="U9" s="69">
        <v>4</v>
      </c>
      <c r="V9" s="69" t="s">
        <v>89</v>
      </c>
      <c r="Z9" s="73">
        <v>2396.446380729</v>
      </c>
      <c r="AA9" s="73"/>
      <c r="AB9" s="74">
        <v>2396.446380729</v>
      </c>
      <c r="AC9" s="73"/>
      <c r="AD9" s="73">
        <v>2976.32</v>
      </c>
      <c r="AE9" s="73"/>
      <c r="AF9" s="73">
        <v>2976.32</v>
      </c>
      <c r="AG9" s="73"/>
      <c r="AH9" s="73">
        <v>-19.482905711449046</v>
      </c>
      <c r="AI9" s="73">
        <v>-19.482905711449046</v>
      </c>
    </row>
    <row r="10" spans="1:35" ht="22.5" customHeight="1">
      <c r="A10" s="71" t="s">
        <v>2</v>
      </c>
      <c r="B10" s="153" t="s">
        <v>90</v>
      </c>
      <c r="C10" s="153"/>
      <c r="D10" s="153"/>
      <c r="E10" s="153"/>
      <c r="F10" s="71"/>
      <c r="G10" s="158"/>
      <c r="H10" s="158"/>
      <c r="I10" s="156"/>
      <c r="J10" s="156"/>
      <c r="K10" s="156"/>
      <c r="L10" s="156"/>
      <c r="M10" s="149"/>
      <c r="N10" s="149"/>
      <c r="O10" s="77"/>
      <c r="P10" s="77"/>
      <c r="T10" s="69" t="s">
        <v>2</v>
      </c>
      <c r="U10" s="69" t="s">
        <v>90</v>
      </c>
      <c r="Z10" s="73"/>
      <c r="AA10" s="73"/>
      <c r="AB10" s="74"/>
      <c r="AC10" s="73"/>
      <c r="AD10" s="73"/>
      <c r="AE10" s="73"/>
      <c r="AH10" s="73"/>
      <c r="AI10" s="73"/>
    </row>
    <row r="11" spans="1:35" ht="22.5" customHeight="1">
      <c r="A11" s="79"/>
      <c r="B11" s="150" t="s">
        <v>91</v>
      </c>
      <c r="C11" s="150"/>
      <c r="D11" s="150"/>
      <c r="E11" s="150"/>
      <c r="F11" s="76"/>
      <c r="G11" s="158"/>
      <c r="H11" s="158"/>
      <c r="I11" s="156"/>
      <c r="J11" s="156"/>
      <c r="K11" s="156"/>
      <c r="L11" s="156"/>
      <c r="M11" s="149"/>
      <c r="N11" s="149"/>
      <c r="O11" s="77"/>
      <c r="P11" s="77"/>
      <c r="U11" s="69" t="s">
        <v>91</v>
      </c>
      <c r="Z11" s="73"/>
      <c r="AA11" s="73"/>
      <c r="AB11" s="74"/>
      <c r="AC11" s="73"/>
      <c r="AD11" s="73"/>
      <c r="AE11" s="73"/>
      <c r="AH11" s="73"/>
      <c r="AI11" s="73"/>
    </row>
    <row r="12" spans="1:35" ht="20.25" customHeight="1">
      <c r="A12" s="79"/>
      <c r="B12" s="76">
        <v>1</v>
      </c>
      <c r="C12" s="150" t="s">
        <v>92</v>
      </c>
      <c r="D12" s="150"/>
      <c r="E12" s="150"/>
      <c r="F12" s="76" t="s">
        <v>110</v>
      </c>
      <c r="G12" s="161">
        <v>3193.262588164</v>
      </c>
      <c r="H12" s="162"/>
      <c r="I12" s="151">
        <v>6897.792715661</v>
      </c>
      <c r="J12" s="151"/>
      <c r="K12" s="178">
        <v>3809.3703111880004</v>
      </c>
      <c r="L12" s="179"/>
      <c r="M12" s="177">
        <v>7446.740780747</v>
      </c>
      <c r="N12" s="177"/>
      <c r="O12" s="77">
        <f>(G12-K12)*100/K12</f>
        <v>-16.173479412450696</v>
      </c>
      <c r="P12" s="77">
        <f>(I12-M12)*100/M12</f>
        <v>-7.371655348944929</v>
      </c>
      <c r="U12" s="69">
        <v>1</v>
      </c>
      <c r="V12" s="69" t="s">
        <v>92</v>
      </c>
      <c r="Y12" s="69" t="s">
        <v>110</v>
      </c>
      <c r="Z12" s="73">
        <v>3704.530127497</v>
      </c>
      <c r="AA12" s="73"/>
      <c r="AB12" s="74">
        <v>3704.530127497</v>
      </c>
      <c r="AC12" s="73"/>
      <c r="AD12" s="73">
        <v>3637.37</v>
      </c>
      <c r="AE12" s="73"/>
      <c r="AF12" s="73">
        <v>3637.37</v>
      </c>
      <c r="AG12" s="73"/>
      <c r="AH12" s="73">
        <v>1.8463925170384181</v>
      </c>
      <c r="AI12" s="73">
        <v>1.8463925170384181</v>
      </c>
    </row>
    <row r="13" spans="1:35" ht="20.25" customHeight="1">
      <c r="A13" s="82"/>
      <c r="B13" s="76">
        <v>2</v>
      </c>
      <c r="C13" s="150" t="s">
        <v>93</v>
      </c>
      <c r="D13" s="150"/>
      <c r="E13" s="150"/>
      <c r="F13" s="76"/>
      <c r="G13" s="163"/>
      <c r="H13" s="163"/>
      <c r="I13" s="163">
        <v>0</v>
      </c>
      <c r="J13" s="163"/>
      <c r="K13" s="177"/>
      <c r="L13" s="177"/>
      <c r="M13" s="177">
        <v>0</v>
      </c>
      <c r="N13" s="177"/>
      <c r="O13" s="77"/>
      <c r="P13" s="83"/>
      <c r="U13" s="69">
        <v>2</v>
      </c>
      <c r="V13" s="69" t="s">
        <v>93</v>
      </c>
      <c r="Z13" s="73"/>
      <c r="AA13" s="73"/>
      <c r="AB13" s="74">
        <v>0</v>
      </c>
      <c r="AC13" s="73"/>
      <c r="AD13" s="73">
        <v>0</v>
      </c>
      <c r="AE13" s="73"/>
      <c r="AF13" s="73">
        <v>0</v>
      </c>
      <c r="AG13" s="73"/>
      <c r="AH13" s="73"/>
      <c r="AI13" s="73"/>
    </row>
    <row r="14" spans="1:35" ht="18" customHeight="1">
      <c r="A14" s="82"/>
      <c r="B14" s="76">
        <v>3</v>
      </c>
      <c r="C14" s="150" t="s">
        <v>94</v>
      </c>
      <c r="D14" s="150"/>
      <c r="E14" s="150"/>
      <c r="F14" s="76"/>
      <c r="G14" s="163"/>
      <c r="H14" s="163"/>
      <c r="I14" s="163">
        <v>0</v>
      </c>
      <c r="J14" s="163"/>
      <c r="K14" s="177"/>
      <c r="L14" s="177"/>
      <c r="M14" s="177">
        <v>0</v>
      </c>
      <c r="N14" s="177"/>
      <c r="O14" s="77"/>
      <c r="P14" s="83"/>
      <c r="U14" s="69">
        <v>3</v>
      </c>
      <c r="V14" s="69" t="s">
        <v>94</v>
      </c>
      <c r="Z14" s="73"/>
      <c r="AA14" s="73"/>
      <c r="AB14" s="74">
        <v>0</v>
      </c>
      <c r="AC14" s="73"/>
      <c r="AD14" s="73">
        <v>0</v>
      </c>
      <c r="AE14" s="73"/>
      <c r="AF14" s="73">
        <v>0</v>
      </c>
      <c r="AG14" s="73"/>
      <c r="AH14" s="73"/>
      <c r="AI14" s="73"/>
    </row>
    <row r="15" spans="1:35" ht="18" customHeight="1">
      <c r="A15" s="82"/>
      <c r="B15" s="75">
        <v>4</v>
      </c>
      <c r="C15" s="150" t="s">
        <v>95</v>
      </c>
      <c r="D15" s="150"/>
      <c r="E15" s="150"/>
      <c r="F15" s="76"/>
      <c r="G15" s="163"/>
      <c r="H15" s="163"/>
      <c r="I15" s="163">
        <v>0</v>
      </c>
      <c r="J15" s="163"/>
      <c r="K15" s="177"/>
      <c r="L15" s="177"/>
      <c r="M15" s="177">
        <v>0</v>
      </c>
      <c r="N15" s="177"/>
      <c r="O15" s="77"/>
      <c r="P15" s="83"/>
      <c r="U15" s="69">
        <v>4</v>
      </c>
      <c r="V15" s="69" t="s">
        <v>95</v>
      </c>
      <c r="Z15" s="73"/>
      <c r="AA15" s="73"/>
      <c r="AB15" s="74">
        <v>0</v>
      </c>
      <c r="AC15" s="73"/>
      <c r="AD15" s="73">
        <v>0</v>
      </c>
      <c r="AE15" s="73"/>
      <c r="AF15" s="73">
        <v>0</v>
      </c>
      <c r="AG15" s="73"/>
      <c r="AH15" s="73"/>
      <c r="AI15" s="73"/>
    </row>
    <row r="16" spans="1:35" ht="24" customHeight="1">
      <c r="A16" s="82"/>
      <c r="B16" s="75">
        <v>5</v>
      </c>
      <c r="C16" s="150" t="s">
        <v>96</v>
      </c>
      <c r="D16" s="150"/>
      <c r="E16" s="150"/>
      <c r="F16" s="80" t="s">
        <v>118</v>
      </c>
      <c r="G16" s="151">
        <v>205.34975682200005</v>
      </c>
      <c r="H16" s="151"/>
      <c r="I16" s="151">
        <v>402.27266674500004</v>
      </c>
      <c r="J16" s="151"/>
      <c r="K16" s="178">
        <v>249.38835627800003</v>
      </c>
      <c r="L16" s="179"/>
      <c r="M16" s="177">
        <v>433.91916326300003</v>
      </c>
      <c r="N16" s="177"/>
      <c r="O16" s="77">
        <f>(G16-K16)*100/K16</f>
        <v>-17.658642974858438</v>
      </c>
      <c r="P16" s="83">
        <f>(I16-M16)*100/M16</f>
        <v>-7.29317789977829</v>
      </c>
      <c r="U16" s="69">
        <v>5</v>
      </c>
      <c r="V16" s="69" t="s">
        <v>96</v>
      </c>
      <c r="Y16" s="69" t="s">
        <v>118</v>
      </c>
      <c r="Z16" s="73">
        <v>196.922909923</v>
      </c>
      <c r="AA16" s="73"/>
      <c r="AB16" s="74">
        <v>196.922909923</v>
      </c>
      <c r="AC16" s="73"/>
      <c r="AD16" s="73">
        <v>184.53</v>
      </c>
      <c r="AE16" s="73"/>
      <c r="AF16" s="73">
        <v>184.53</v>
      </c>
      <c r="AG16" s="73"/>
      <c r="AH16" s="73">
        <v>6.715932326992895</v>
      </c>
      <c r="AI16" s="73">
        <v>6.715932326992895</v>
      </c>
    </row>
    <row r="17" spans="1:35" ht="21" customHeight="1">
      <c r="A17" s="82"/>
      <c r="B17" s="76">
        <v>6</v>
      </c>
      <c r="C17" s="150" t="s">
        <v>97</v>
      </c>
      <c r="D17" s="150"/>
      <c r="E17" s="150"/>
      <c r="F17" s="76" t="s">
        <v>111</v>
      </c>
      <c r="G17" s="161">
        <v>38.861453254000004</v>
      </c>
      <c r="H17" s="162"/>
      <c r="I17" s="151">
        <v>76.630582602</v>
      </c>
      <c r="J17" s="151"/>
      <c r="K17" s="178">
        <v>36.227231863</v>
      </c>
      <c r="L17" s="179"/>
      <c r="M17" s="177">
        <v>63.544451474</v>
      </c>
      <c r="N17" s="177"/>
      <c r="O17" s="77">
        <f>(G17-K17)*100/K17</f>
        <v>7.271384689180231</v>
      </c>
      <c r="P17" s="83">
        <f>(I17-M17)*100/M17</f>
        <v>20.59366447337162</v>
      </c>
      <c r="U17" s="69">
        <v>6</v>
      </c>
      <c r="V17" s="69" t="s">
        <v>97</v>
      </c>
      <c r="Y17" s="69" t="s">
        <v>111</v>
      </c>
      <c r="Z17" s="73">
        <v>37.769129348</v>
      </c>
      <c r="AA17" s="73"/>
      <c r="AB17" s="74">
        <v>37.769129348</v>
      </c>
      <c r="AC17" s="73"/>
      <c r="AD17" s="73">
        <v>27.32</v>
      </c>
      <c r="AE17" s="73"/>
      <c r="AF17" s="73">
        <v>27.32</v>
      </c>
      <c r="AG17" s="73"/>
      <c r="AH17" s="73">
        <v>38.24717916544655</v>
      </c>
      <c r="AI17" s="73">
        <v>38.24717916544655</v>
      </c>
    </row>
    <row r="18" spans="1:35" ht="25.5" customHeight="1">
      <c r="A18" s="82"/>
      <c r="B18" s="75">
        <v>7</v>
      </c>
      <c r="C18" s="150" t="s">
        <v>98</v>
      </c>
      <c r="D18" s="150"/>
      <c r="E18" s="150"/>
      <c r="F18" s="80" t="s">
        <v>119</v>
      </c>
      <c r="G18" s="161">
        <v>41.095068190999996</v>
      </c>
      <c r="H18" s="162"/>
      <c r="I18" s="151">
        <v>70.35914699</v>
      </c>
      <c r="J18" s="151"/>
      <c r="K18" s="178">
        <v>37.22757388300001</v>
      </c>
      <c r="L18" s="179"/>
      <c r="M18" s="177">
        <v>67.55294050200001</v>
      </c>
      <c r="N18" s="177"/>
      <c r="O18" s="77">
        <f>(G18-K18)*100/K18</f>
        <v>10.388789557318093</v>
      </c>
      <c r="P18" s="83">
        <f>(I18-M18)*100/M18</f>
        <v>4.154084880904487</v>
      </c>
      <c r="U18" s="69">
        <v>7</v>
      </c>
      <c r="V18" s="69" t="s">
        <v>98</v>
      </c>
      <c r="Y18" s="69" t="s">
        <v>119</v>
      </c>
      <c r="Z18" s="73">
        <v>29.264078799</v>
      </c>
      <c r="AA18" s="73"/>
      <c r="AB18" s="74">
        <v>29.264078799</v>
      </c>
      <c r="AC18" s="73"/>
      <c r="AD18" s="73">
        <v>30.33</v>
      </c>
      <c r="AE18" s="73"/>
      <c r="AF18" s="73">
        <v>30.33</v>
      </c>
      <c r="AG18" s="73"/>
      <c r="AH18" s="73">
        <v>-3.514412136498511</v>
      </c>
      <c r="AI18" s="73">
        <v>-3.514412136498511</v>
      </c>
    </row>
    <row r="19" spans="1:35" ht="21.75" customHeight="1">
      <c r="A19" s="82"/>
      <c r="B19" s="75">
        <v>8</v>
      </c>
      <c r="C19" s="150" t="s">
        <v>64</v>
      </c>
      <c r="D19" s="150"/>
      <c r="E19" s="150"/>
      <c r="F19" s="76" t="s">
        <v>114</v>
      </c>
      <c r="G19" s="164">
        <v>5.982513088999994</v>
      </c>
      <c r="H19" s="165"/>
      <c r="I19" s="166">
        <v>75.617282385</v>
      </c>
      <c r="J19" s="166"/>
      <c r="K19" s="178">
        <v>1.7773101389999995</v>
      </c>
      <c r="L19" s="179"/>
      <c r="M19" s="177">
        <v>4.380455183</v>
      </c>
      <c r="N19" s="177"/>
      <c r="O19" s="77"/>
      <c r="P19" s="83"/>
      <c r="U19" s="69">
        <v>8</v>
      </c>
      <c r="V19" s="69" t="s">
        <v>64</v>
      </c>
      <c r="Y19" s="69" t="s">
        <v>114</v>
      </c>
      <c r="Z19" s="73">
        <v>69.634769296</v>
      </c>
      <c r="AA19" s="73"/>
      <c r="AB19" s="74">
        <v>69.634769296</v>
      </c>
      <c r="AC19" s="73"/>
      <c r="AD19" s="73">
        <v>2.6</v>
      </c>
      <c r="AE19" s="73"/>
      <c r="AF19" s="73">
        <v>2.6</v>
      </c>
      <c r="AG19" s="73"/>
      <c r="AH19" s="73"/>
      <c r="AI19" s="73"/>
    </row>
    <row r="20" spans="1:35" ht="21" customHeight="1">
      <c r="A20" s="82"/>
      <c r="B20" s="75">
        <v>9</v>
      </c>
      <c r="C20" s="150" t="s">
        <v>62</v>
      </c>
      <c r="D20" s="150"/>
      <c r="E20" s="150"/>
      <c r="F20" s="76" t="s">
        <v>112</v>
      </c>
      <c r="G20" s="161">
        <v>194.26110049600004</v>
      </c>
      <c r="H20" s="162"/>
      <c r="I20" s="151">
        <v>388.07615913800004</v>
      </c>
      <c r="J20" s="151"/>
      <c r="K20" s="178">
        <v>204.258822388</v>
      </c>
      <c r="L20" s="179"/>
      <c r="M20" s="177">
        <v>392.672892571</v>
      </c>
      <c r="N20" s="177"/>
      <c r="O20" s="77">
        <f>(G20-K20)*100/K20</f>
        <v>-4.8946340604122245</v>
      </c>
      <c r="P20" s="83">
        <f>(I20-M20)*100/M20</f>
        <v>-1.1706266258674314</v>
      </c>
      <c r="U20" s="69">
        <v>9</v>
      </c>
      <c r="V20" s="69" t="s">
        <v>62</v>
      </c>
      <c r="Y20" s="69" t="s">
        <v>112</v>
      </c>
      <c r="Z20" s="73">
        <v>193.815058642</v>
      </c>
      <c r="AA20" s="73"/>
      <c r="AB20" s="74">
        <v>193.815058642</v>
      </c>
      <c r="AC20" s="73"/>
      <c r="AD20" s="73">
        <v>188.41</v>
      </c>
      <c r="AE20" s="73"/>
      <c r="AF20" s="73">
        <v>188.41</v>
      </c>
      <c r="AG20" s="73"/>
      <c r="AH20" s="73">
        <v>2.8687748219308955</v>
      </c>
      <c r="AI20" s="73">
        <v>2.8687748219308955</v>
      </c>
    </row>
    <row r="21" spans="1:35" ht="18.75" customHeight="1">
      <c r="A21" s="82"/>
      <c r="B21" s="75">
        <v>10</v>
      </c>
      <c r="C21" s="150" t="s">
        <v>60</v>
      </c>
      <c r="D21" s="150"/>
      <c r="E21" s="150"/>
      <c r="F21" s="138" t="s">
        <v>113</v>
      </c>
      <c r="G21" s="161">
        <v>4.986300646000001</v>
      </c>
      <c r="H21" s="162"/>
      <c r="I21" s="151">
        <v>9.548186958</v>
      </c>
      <c r="J21" s="151"/>
      <c r="K21" s="178">
        <v>7.059735026</v>
      </c>
      <c r="L21" s="179"/>
      <c r="M21" s="177">
        <v>12.577766754</v>
      </c>
      <c r="N21" s="177"/>
      <c r="O21" s="77">
        <f>(G21-K21)*100/K21</f>
        <v>-29.36986122515697</v>
      </c>
      <c r="P21" s="83">
        <f>(I21-M21)*100/M21</f>
        <v>-24.086786273378213</v>
      </c>
      <c r="U21" s="69">
        <v>10</v>
      </c>
      <c r="V21" s="69" t="s">
        <v>60</v>
      </c>
      <c r="Y21" s="69" t="s">
        <v>113</v>
      </c>
      <c r="Z21" s="73">
        <v>4.5618863119999995</v>
      </c>
      <c r="AA21" s="73"/>
      <c r="AB21" s="74">
        <v>4.5618863119999995</v>
      </c>
      <c r="AC21" s="73"/>
      <c r="AD21" s="73">
        <v>5.52</v>
      </c>
      <c r="AE21" s="73"/>
      <c r="AF21" s="73">
        <v>5.52</v>
      </c>
      <c r="AG21" s="73"/>
      <c r="AH21" s="73">
        <v>-17.35713202898551</v>
      </c>
      <c r="AI21" s="73">
        <v>-17.35713202898551</v>
      </c>
    </row>
    <row r="22" spans="1:35" ht="25.5" customHeight="1">
      <c r="A22" s="82"/>
      <c r="B22" s="75">
        <v>11</v>
      </c>
      <c r="C22" s="150" t="s">
        <v>99</v>
      </c>
      <c r="D22" s="150"/>
      <c r="E22" s="150"/>
      <c r="F22" s="80" t="s">
        <v>120</v>
      </c>
      <c r="G22" s="151">
        <v>-57.79694126699999</v>
      </c>
      <c r="H22" s="151"/>
      <c r="I22" s="151">
        <v>-106.77553064799999</v>
      </c>
      <c r="J22" s="151"/>
      <c r="K22" s="177">
        <v>-72.61544311</v>
      </c>
      <c r="L22" s="177"/>
      <c r="M22" s="177">
        <v>107.73332493699999</v>
      </c>
      <c r="N22" s="177"/>
      <c r="O22" s="77">
        <f>(G22-K22)*100/K22</f>
        <v>-20.40681872663438</v>
      </c>
      <c r="P22" s="83">
        <f>(I22-M22)*100/M22</f>
        <v>-199.1109582020604</v>
      </c>
      <c r="Q22" s="69" t="e">
        <f>SUMIF(#REF!,R22,#REF!)+SUMIF(#REF!,S22,#REF!)</f>
        <v>#REF!</v>
      </c>
      <c r="R22" s="69">
        <v>769</v>
      </c>
      <c r="S22" s="69">
        <v>759</v>
      </c>
      <c r="U22" s="69">
        <v>11</v>
      </c>
      <c r="V22" s="69" t="s">
        <v>99</v>
      </c>
      <c r="Y22" s="69" t="s">
        <v>120</v>
      </c>
      <c r="Z22" s="73">
        <v>-48.978589381</v>
      </c>
      <c r="AA22" s="73"/>
      <c r="AB22" s="74">
        <v>-48.978589381</v>
      </c>
      <c r="AC22" s="73"/>
      <c r="AD22" s="73">
        <v>-35.12</v>
      </c>
      <c r="AE22" s="73"/>
      <c r="AF22" s="73">
        <v>-35.12</v>
      </c>
      <c r="AG22" s="73"/>
      <c r="AH22" s="73">
        <v>39.460675914009116</v>
      </c>
      <c r="AI22" s="73">
        <v>39.460675914009116</v>
      </c>
    </row>
    <row r="23" spans="1:35" ht="23.25" customHeight="1">
      <c r="A23" s="82"/>
      <c r="B23" s="75">
        <v>12</v>
      </c>
      <c r="C23" s="150" t="s">
        <v>100</v>
      </c>
      <c r="D23" s="150"/>
      <c r="E23" s="150"/>
      <c r="F23" s="76"/>
      <c r="G23" s="163">
        <v>0</v>
      </c>
      <c r="H23" s="163"/>
      <c r="I23" s="163">
        <v>0</v>
      </c>
      <c r="J23" s="163"/>
      <c r="K23" s="167">
        <v>0</v>
      </c>
      <c r="L23" s="167"/>
      <c r="M23" s="167">
        <v>0</v>
      </c>
      <c r="N23" s="167"/>
      <c r="O23" s="77" t="e">
        <f>(G23-K23)*100/K23</f>
        <v>#DIV/0!</v>
      </c>
      <c r="P23" s="83" t="e">
        <f>(I23-M23)*100/M23</f>
        <v>#DIV/0!</v>
      </c>
      <c r="U23" s="69">
        <v>12</v>
      </c>
      <c r="V23" s="69" t="s">
        <v>100</v>
      </c>
      <c r="Z23" s="73">
        <v>0</v>
      </c>
      <c r="AA23" s="73"/>
      <c r="AB23" s="74">
        <v>0</v>
      </c>
      <c r="AC23" s="73"/>
      <c r="AD23" s="73">
        <v>0</v>
      </c>
      <c r="AE23" s="73"/>
      <c r="AF23" s="73">
        <v>0</v>
      </c>
      <c r="AG23" s="73"/>
      <c r="AH23" s="73" t="e">
        <v>#DIV/0!</v>
      </c>
      <c r="AI23" s="73" t="e">
        <v>#DIV/0!</v>
      </c>
    </row>
    <row r="24" spans="1:35" ht="18.75" customHeight="1">
      <c r="A24" s="82"/>
      <c r="B24" s="75">
        <v>13</v>
      </c>
      <c r="C24" s="150" t="s">
        <v>101</v>
      </c>
      <c r="D24" s="150"/>
      <c r="E24" s="150"/>
      <c r="F24" s="76"/>
      <c r="G24" s="170">
        <f>SUM(G12:H23)</f>
        <v>3626.001839395</v>
      </c>
      <c r="H24" s="170"/>
      <c r="I24" s="170">
        <f>SUM(I12:J23)</f>
        <v>7813.521209830999</v>
      </c>
      <c r="J24" s="170"/>
      <c r="K24" s="174">
        <f>SUM(K12:K23)</f>
        <v>4272.693897655001</v>
      </c>
      <c r="L24" s="174"/>
      <c r="M24" s="174">
        <f>SUM(M12:M23)</f>
        <v>8529.121775431</v>
      </c>
      <c r="N24" s="174"/>
      <c r="O24" s="81">
        <f>(G24-K24)*100/K24</f>
        <v>-15.135464270326679</v>
      </c>
      <c r="P24" s="84">
        <f>(I24-M24)*100/M24</f>
        <v>-8.39008498696033</v>
      </c>
      <c r="U24" s="69">
        <v>13</v>
      </c>
      <c r="V24" s="69" t="s">
        <v>101</v>
      </c>
      <c r="Z24" s="73">
        <v>4187.519370436</v>
      </c>
      <c r="AA24" s="73"/>
      <c r="AB24" s="74">
        <v>4187.519370436</v>
      </c>
      <c r="AC24" s="73"/>
      <c r="AD24" s="73">
        <v>4040.96</v>
      </c>
      <c r="AE24" s="73"/>
      <c r="AF24" s="73">
        <v>4040.96</v>
      </c>
      <c r="AG24" s="73"/>
      <c r="AH24" s="73">
        <v>3.62684536436886</v>
      </c>
      <c r="AI24" s="73">
        <v>3.62684536436886</v>
      </c>
    </row>
    <row r="25" spans="1:33" ht="26.25" customHeight="1">
      <c r="A25" s="85" t="s">
        <v>3</v>
      </c>
      <c r="B25" s="79"/>
      <c r="C25" s="150" t="s">
        <v>102</v>
      </c>
      <c r="D25" s="150"/>
      <c r="E25" s="150"/>
      <c r="F25" s="76"/>
      <c r="G25" s="168"/>
      <c r="H25" s="168"/>
      <c r="I25" s="169"/>
      <c r="J25" s="169"/>
      <c r="K25" s="169"/>
      <c r="L25" s="169"/>
      <c r="M25" s="169"/>
      <c r="N25" s="169"/>
      <c r="O25" s="79"/>
      <c r="P25" s="86"/>
      <c r="T25" s="69" t="s">
        <v>3</v>
      </c>
      <c r="V25" s="69" t="s">
        <v>102</v>
      </c>
      <c r="Z25" s="73"/>
      <c r="AA25" s="73"/>
      <c r="AB25" s="74"/>
      <c r="AC25" s="73"/>
      <c r="AD25" s="73"/>
      <c r="AE25" s="73"/>
      <c r="AF25" s="73"/>
      <c r="AG25" s="73"/>
    </row>
    <row r="26" spans="1:33" ht="21.75" customHeight="1">
      <c r="A26" s="85" t="s">
        <v>4</v>
      </c>
      <c r="B26" s="79"/>
      <c r="C26" s="150" t="s">
        <v>103</v>
      </c>
      <c r="D26" s="150"/>
      <c r="E26" s="150"/>
      <c r="F26" s="76"/>
      <c r="G26" s="175"/>
      <c r="H26" s="175"/>
      <c r="I26" s="176"/>
      <c r="J26" s="176"/>
      <c r="K26" s="169"/>
      <c r="L26" s="169"/>
      <c r="M26" s="176"/>
      <c r="N26" s="176"/>
      <c r="O26" s="79"/>
      <c r="P26" s="86"/>
      <c r="T26" s="69" t="s">
        <v>4</v>
      </c>
      <c r="V26" s="69" t="s">
        <v>103</v>
      </c>
      <c r="Z26" s="87"/>
      <c r="AA26" s="87"/>
      <c r="AB26" s="88"/>
      <c r="AC26" s="87"/>
      <c r="AD26" s="73"/>
      <c r="AE26" s="73"/>
      <c r="AF26" s="87"/>
      <c r="AG26" s="87"/>
    </row>
    <row r="27" spans="1:20" ht="24.75" customHeight="1">
      <c r="A27" s="184" t="s">
        <v>75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T27" s="69" t="s">
        <v>75</v>
      </c>
    </row>
    <row r="28" spans="1:28" s="90" customFormat="1" ht="30" customHeight="1">
      <c r="A28" s="89">
        <v>1</v>
      </c>
      <c r="B28" s="171" t="s">
        <v>76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T28" s="90">
        <v>1</v>
      </c>
      <c r="U28" s="90" t="s">
        <v>76</v>
      </c>
      <c r="AB28" s="91"/>
    </row>
    <row r="29" spans="1:28" s="90" customFormat="1" ht="19.5" customHeight="1">
      <c r="A29" s="89">
        <v>2</v>
      </c>
      <c r="B29" s="171" t="s">
        <v>77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/>
      <c r="T29" s="90">
        <v>2</v>
      </c>
      <c r="U29" s="90" t="s">
        <v>77</v>
      </c>
      <c r="AB29" s="91"/>
    </row>
    <row r="30" spans="1:28" s="90" customFormat="1" ht="19.5" customHeight="1">
      <c r="A30" s="89">
        <v>3</v>
      </c>
      <c r="B30" s="171" t="s">
        <v>78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3"/>
      <c r="T30" s="90">
        <v>3</v>
      </c>
      <c r="U30" s="90" t="s">
        <v>78</v>
      </c>
      <c r="AB30" s="91"/>
    </row>
    <row r="31" spans="1:28" s="90" customFormat="1" ht="19.5" customHeight="1" thickBot="1">
      <c r="A31" s="89">
        <v>4</v>
      </c>
      <c r="B31" s="180" t="s">
        <v>79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2"/>
      <c r="T31" s="90">
        <v>4</v>
      </c>
      <c r="U31" s="90" t="s">
        <v>79</v>
      </c>
      <c r="AB31" s="91"/>
    </row>
    <row r="32" spans="30:31" ht="15">
      <c r="AD32" s="73"/>
      <c r="AE32" s="73"/>
    </row>
    <row r="33" spans="30:31" ht="15">
      <c r="AD33" s="73"/>
      <c r="AE33" s="73"/>
    </row>
    <row r="34" spans="30:31" ht="15">
      <c r="AD34" s="73"/>
      <c r="AE34" s="73"/>
    </row>
    <row r="35" spans="30:31" ht="15">
      <c r="AD35" s="73"/>
      <c r="AE35" s="73"/>
    </row>
    <row r="36" spans="8:31" ht="15">
      <c r="H36" s="94"/>
      <c r="AA36" s="73"/>
      <c r="AD36" s="73"/>
      <c r="AE36" s="73"/>
    </row>
  </sheetData>
  <sheetProtection/>
  <mergeCells count="128">
    <mergeCell ref="K8:L8"/>
    <mergeCell ref="M8:N8"/>
    <mergeCell ref="K7:L7"/>
    <mergeCell ref="M7:N7"/>
    <mergeCell ref="K6:L6"/>
    <mergeCell ref="M6:N6"/>
    <mergeCell ref="K22:L22"/>
    <mergeCell ref="M22:N22"/>
    <mergeCell ref="K21:L21"/>
    <mergeCell ref="M21:N21"/>
    <mergeCell ref="K20:L20"/>
    <mergeCell ref="M20:N20"/>
    <mergeCell ref="K19:L19"/>
    <mergeCell ref="M19:N19"/>
    <mergeCell ref="K18:L18"/>
    <mergeCell ref="M18:N18"/>
    <mergeCell ref="K17:L17"/>
    <mergeCell ref="M17:N17"/>
    <mergeCell ref="K16:L16"/>
    <mergeCell ref="M16:N16"/>
    <mergeCell ref="K15:L15"/>
    <mergeCell ref="M15:N15"/>
    <mergeCell ref="K14:L14"/>
    <mergeCell ref="M14:N14"/>
    <mergeCell ref="K13:L13"/>
    <mergeCell ref="M13:N13"/>
    <mergeCell ref="K12:L12"/>
    <mergeCell ref="M12:N12"/>
    <mergeCell ref="B31:P31"/>
    <mergeCell ref="F2:F4"/>
    <mergeCell ref="A2:E4"/>
    <mergeCell ref="G2:N2"/>
    <mergeCell ref="A27:P27"/>
    <mergeCell ref="B28:P28"/>
    <mergeCell ref="B30:P30"/>
    <mergeCell ref="C26:E26"/>
    <mergeCell ref="G26:H26"/>
    <mergeCell ref="I26:J26"/>
    <mergeCell ref="K26:L26"/>
    <mergeCell ref="M26:N26"/>
    <mergeCell ref="I24:J24"/>
    <mergeCell ref="B29:P29"/>
    <mergeCell ref="K25:L25"/>
    <mergeCell ref="M24:N24"/>
    <mergeCell ref="M25:N25"/>
    <mergeCell ref="K24:L24"/>
    <mergeCell ref="C23:E23"/>
    <mergeCell ref="G23:H23"/>
    <mergeCell ref="I23:J23"/>
    <mergeCell ref="K23:L23"/>
    <mergeCell ref="M23:N23"/>
    <mergeCell ref="C25:E25"/>
    <mergeCell ref="G25:H25"/>
    <mergeCell ref="I25:J25"/>
    <mergeCell ref="C24:E24"/>
    <mergeCell ref="G24:H24"/>
    <mergeCell ref="C22:E22"/>
    <mergeCell ref="G22:H22"/>
    <mergeCell ref="I22:J22"/>
    <mergeCell ref="C21:E21"/>
    <mergeCell ref="G21:H21"/>
    <mergeCell ref="I21:J21"/>
    <mergeCell ref="C20:E20"/>
    <mergeCell ref="G20:H20"/>
    <mergeCell ref="I20:J20"/>
    <mergeCell ref="C19:E19"/>
    <mergeCell ref="G19:H19"/>
    <mergeCell ref="I19:J19"/>
    <mergeCell ref="C18:E18"/>
    <mergeCell ref="G18:H18"/>
    <mergeCell ref="I18:J18"/>
    <mergeCell ref="C17:E17"/>
    <mergeCell ref="G17:H17"/>
    <mergeCell ref="I17:J17"/>
    <mergeCell ref="C16:E16"/>
    <mergeCell ref="G16:H16"/>
    <mergeCell ref="I16:J16"/>
    <mergeCell ref="C15:E15"/>
    <mergeCell ref="G15:H15"/>
    <mergeCell ref="I15:J15"/>
    <mergeCell ref="C14:E14"/>
    <mergeCell ref="G14:H14"/>
    <mergeCell ref="I14:J14"/>
    <mergeCell ref="C13:E13"/>
    <mergeCell ref="G13:H13"/>
    <mergeCell ref="I13:J13"/>
    <mergeCell ref="C12:E12"/>
    <mergeCell ref="G12:H12"/>
    <mergeCell ref="I12:J12"/>
    <mergeCell ref="M10:N10"/>
    <mergeCell ref="B11:E11"/>
    <mergeCell ref="G11:H11"/>
    <mergeCell ref="I11:J11"/>
    <mergeCell ref="K11:L11"/>
    <mergeCell ref="M11:N11"/>
    <mergeCell ref="B10:E10"/>
    <mergeCell ref="G10:H10"/>
    <mergeCell ref="I10:J10"/>
    <mergeCell ref="K10:L10"/>
    <mergeCell ref="M9:N9"/>
    <mergeCell ref="C9:E9"/>
    <mergeCell ref="G9:H9"/>
    <mergeCell ref="I9:J9"/>
    <mergeCell ref="K9:L9"/>
    <mergeCell ref="C8:E8"/>
    <mergeCell ref="G8:H8"/>
    <mergeCell ref="I8:J8"/>
    <mergeCell ref="C7:E7"/>
    <mergeCell ref="G7:H7"/>
    <mergeCell ref="I7:J7"/>
    <mergeCell ref="M5:N5"/>
    <mergeCell ref="C6:E6"/>
    <mergeCell ref="G6:H6"/>
    <mergeCell ref="I6:J6"/>
    <mergeCell ref="K3:N3"/>
    <mergeCell ref="B5:E5"/>
    <mergeCell ref="G5:H5"/>
    <mergeCell ref="I5:J5"/>
    <mergeCell ref="K5:L5"/>
    <mergeCell ref="G4:H4"/>
    <mergeCell ref="O1:P1"/>
    <mergeCell ref="A1:N1"/>
    <mergeCell ref="I4:J4"/>
    <mergeCell ref="O3:P3"/>
    <mergeCell ref="K4:L4"/>
    <mergeCell ref="M4:N4"/>
    <mergeCell ref="G3:J3"/>
    <mergeCell ref="O2:P2"/>
  </mergeCells>
  <printOptions horizontalCentered="1" verticalCentered="1"/>
  <pageMargins left="0.2362204724409449" right="0.15748031496062992" top="0.2362204724409449" bottom="0.2755905511811024" header="0.1968503937007874" footer="0.1968503937007874"/>
  <pageSetup horizontalDpi="600" verticalDpi="600" orientation="landscape" paperSize="9" scale="95" r:id="rId1"/>
  <colBreaks count="1" manualBreakCount="1">
    <brk id="16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.57421875" style="3" customWidth="1"/>
    <col min="2" max="2" width="29.8515625" style="3" customWidth="1"/>
    <col min="3" max="3" width="12.8515625" style="3" customWidth="1"/>
    <col min="4" max="4" width="15.8515625" style="3" customWidth="1"/>
    <col min="5" max="5" width="18.28125" style="3" customWidth="1"/>
    <col min="6" max="6" width="15.8515625" style="3" customWidth="1"/>
    <col min="7" max="7" width="18.28125" style="3" customWidth="1"/>
    <col min="8" max="8" width="15.7109375" style="3" customWidth="1"/>
    <col min="9" max="9" width="16.140625" style="2" customWidth="1"/>
    <col min="10" max="10" width="13.28125" style="3" customWidth="1"/>
    <col min="11" max="16384" width="9.140625" style="3" customWidth="1"/>
  </cols>
  <sheetData>
    <row r="1" spans="1:9" ht="18">
      <c r="A1" s="209" t="s">
        <v>124</v>
      </c>
      <c r="B1" s="209"/>
      <c r="C1" s="209"/>
      <c r="D1" s="209"/>
      <c r="E1" s="209"/>
      <c r="F1" s="209"/>
      <c r="G1" s="209"/>
      <c r="H1" s="209"/>
      <c r="I1" s="209"/>
    </row>
    <row r="2" spans="1:9" ht="18">
      <c r="A2" s="209" t="s">
        <v>125</v>
      </c>
      <c r="B2" s="209"/>
      <c r="C2" s="209"/>
      <c r="D2" s="209"/>
      <c r="E2" s="209"/>
      <c r="F2" s="209"/>
      <c r="G2" s="209"/>
      <c r="H2" s="209"/>
      <c r="I2" s="209"/>
    </row>
    <row r="3" spans="1:9" s="2" customFormat="1" ht="18.75" thickBot="1">
      <c r="A3" s="4"/>
      <c r="B3" s="5"/>
      <c r="C3" s="5"/>
      <c r="D3" s="5"/>
      <c r="E3" s="5"/>
      <c r="F3" s="5"/>
      <c r="G3" s="5"/>
      <c r="H3" s="210" t="s">
        <v>127</v>
      </c>
      <c r="I3" s="210"/>
    </row>
    <row r="4" spans="1:9" ht="18">
      <c r="A4" s="211" t="s">
        <v>1</v>
      </c>
      <c r="B4" s="213" t="s">
        <v>128</v>
      </c>
      <c r="C4" s="215" t="s">
        <v>129</v>
      </c>
      <c r="D4" s="199" t="s">
        <v>182</v>
      </c>
      <c r="E4" s="200"/>
      <c r="F4" s="199" t="s">
        <v>173</v>
      </c>
      <c r="G4" s="200"/>
      <c r="H4" s="217" t="s">
        <v>130</v>
      </c>
      <c r="I4" s="218"/>
    </row>
    <row r="5" spans="1:9" ht="34.5" customHeight="1" thickBot="1">
      <c r="A5" s="212"/>
      <c r="B5" s="214"/>
      <c r="C5" s="216"/>
      <c r="D5" s="6" t="s">
        <v>175</v>
      </c>
      <c r="E5" s="6" t="s">
        <v>131</v>
      </c>
      <c r="F5" s="6" t="s">
        <v>132</v>
      </c>
      <c r="G5" s="6" t="s">
        <v>131</v>
      </c>
      <c r="H5" s="6" t="s">
        <v>132</v>
      </c>
      <c r="I5" s="7" t="s">
        <v>131</v>
      </c>
    </row>
    <row r="6" spans="1:9" ht="18">
      <c r="A6" s="8"/>
      <c r="B6" s="9" t="s">
        <v>0</v>
      </c>
      <c r="C6" s="10" t="s">
        <v>133</v>
      </c>
      <c r="D6" s="64">
        <v>7213</v>
      </c>
      <c r="E6" s="8">
        <v>7213</v>
      </c>
      <c r="F6" s="11">
        <v>5961</v>
      </c>
      <c r="G6" s="8">
        <v>5961</v>
      </c>
      <c r="H6" s="55">
        <f>(D6-F6)/F6</f>
        <v>0.21003187384667002</v>
      </c>
      <c r="I6" s="55">
        <f>(E6-G6)/G6</f>
        <v>0.21003187384667002</v>
      </c>
    </row>
    <row r="7" spans="1:9" ht="18">
      <c r="A7" s="12"/>
      <c r="B7" s="13" t="s">
        <v>134</v>
      </c>
      <c r="C7" s="14" t="s">
        <v>133</v>
      </c>
      <c r="D7" s="64">
        <v>0</v>
      </c>
      <c r="E7" s="8">
        <v>0</v>
      </c>
      <c r="F7" s="11">
        <v>0</v>
      </c>
      <c r="G7" s="8">
        <v>0</v>
      </c>
      <c r="H7" s="55" t="e">
        <f aca="true" t="shared" si="0" ref="H7:I28">(D7-F7)/F7</f>
        <v>#DIV/0!</v>
      </c>
      <c r="I7" s="55" t="e">
        <f t="shared" si="0"/>
        <v>#DIV/0!</v>
      </c>
    </row>
    <row r="8" spans="1:9" ht="18">
      <c r="A8" s="12"/>
      <c r="B8" s="13" t="s">
        <v>136</v>
      </c>
      <c r="C8" s="14" t="s">
        <v>133</v>
      </c>
      <c r="D8" s="64">
        <v>1</v>
      </c>
      <c r="E8" s="8">
        <v>1</v>
      </c>
      <c r="F8" s="11">
        <v>0</v>
      </c>
      <c r="G8" s="8">
        <v>0</v>
      </c>
      <c r="H8" s="55" t="e">
        <f t="shared" si="0"/>
        <v>#DIV/0!</v>
      </c>
      <c r="I8" s="55" t="e">
        <f t="shared" si="0"/>
        <v>#DIV/0!</v>
      </c>
    </row>
    <row r="9" spans="1:9" ht="18">
      <c r="A9" s="12"/>
      <c r="B9" s="15" t="s">
        <v>137</v>
      </c>
      <c r="C9" s="14"/>
      <c r="D9" s="64">
        <v>7214</v>
      </c>
      <c r="E9" s="8">
        <v>7214</v>
      </c>
      <c r="F9" s="11">
        <v>5961</v>
      </c>
      <c r="G9" s="8">
        <v>5961</v>
      </c>
      <c r="H9" s="55">
        <f t="shared" si="0"/>
        <v>0.21019963093440697</v>
      </c>
      <c r="I9" s="55">
        <f t="shared" si="0"/>
        <v>0.21019963093440697</v>
      </c>
    </row>
    <row r="10" spans="1:9" ht="18">
      <c r="A10" s="12"/>
      <c r="B10" s="13" t="s">
        <v>138</v>
      </c>
      <c r="C10" s="14" t="s">
        <v>133</v>
      </c>
      <c r="D10" s="64">
        <v>3658186</v>
      </c>
      <c r="E10" s="8">
        <v>3658186</v>
      </c>
      <c r="F10" s="11">
        <v>3457990</v>
      </c>
      <c r="G10" s="8">
        <v>3457990</v>
      </c>
      <c r="H10" s="55">
        <f t="shared" si="0"/>
        <v>0.05789374752385056</v>
      </c>
      <c r="I10" s="55">
        <f t="shared" si="0"/>
        <v>0.05789374752385056</v>
      </c>
    </row>
    <row r="11" spans="1:9" ht="18">
      <c r="A11" s="12"/>
      <c r="B11" s="13" t="s">
        <v>139</v>
      </c>
      <c r="C11" s="14" t="s">
        <v>133</v>
      </c>
      <c r="D11" s="64">
        <v>30804</v>
      </c>
      <c r="E11" s="8">
        <v>30804</v>
      </c>
      <c r="F11" s="11">
        <v>28602</v>
      </c>
      <c r="G11" s="8">
        <v>28602</v>
      </c>
      <c r="H11" s="55">
        <f t="shared" si="0"/>
        <v>0.07698762324312985</v>
      </c>
      <c r="I11" s="55">
        <f t="shared" si="0"/>
        <v>0.07698762324312985</v>
      </c>
    </row>
    <row r="12" spans="1:9" ht="18">
      <c r="A12" s="12"/>
      <c r="B12" s="13" t="s">
        <v>140</v>
      </c>
      <c r="C12" s="14" t="s">
        <v>133</v>
      </c>
      <c r="D12" s="64">
        <v>673557</v>
      </c>
      <c r="E12" s="8">
        <v>673557</v>
      </c>
      <c r="F12" s="11">
        <v>628997</v>
      </c>
      <c r="G12" s="8">
        <v>628997</v>
      </c>
      <c r="H12" s="55">
        <f t="shared" si="0"/>
        <v>0.07084294519687694</v>
      </c>
      <c r="I12" s="55">
        <f t="shared" si="0"/>
        <v>0.07084294519687694</v>
      </c>
    </row>
    <row r="13" spans="1:9" ht="18">
      <c r="A13" s="12"/>
      <c r="B13" s="13" t="s">
        <v>141</v>
      </c>
      <c r="C13" s="14" t="s">
        <v>133</v>
      </c>
      <c r="D13" s="64">
        <v>617628</v>
      </c>
      <c r="E13" s="8">
        <v>617628</v>
      </c>
      <c r="F13" s="11">
        <v>602257</v>
      </c>
      <c r="G13" s="8">
        <v>602257</v>
      </c>
      <c r="H13" s="55">
        <f t="shared" si="0"/>
        <v>0.02552232684717654</v>
      </c>
      <c r="I13" s="55">
        <f t="shared" si="0"/>
        <v>0.02552232684717654</v>
      </c>
    </row>
    <row r="14" spans="1:9" ht="27.75" customHeight="1">
      <c r="A14" s="12"/>
      <c r="B14" s="16" t="s">
        <v>142</v>
      </c>
      <c r="C14" s="14"/>
      <c r="D14" s="64">
        <v>4980175</v>
      </c>
      <c r="E14" s="8">
        <v>4980175</v>
      </c>
      <c r="F14" s="17">
        <v>4717846</v>
      </c>
      <c r="G14" s="8">
        <v>4717846</v>
      </c>
      <c r="H14" s="55">
        <f t="shared" si="0"/>
        <v>0.055603552977354496</v>
      </c>
      <c r="I14" s="55">
        <f t="shared" si="0"/>
        <v>0.055603552977354496</v>
      </c>
    </row>
    <row r="15" spans="1:9" ht="18">
      <c r="A15" s="12"/>
      <c r="B15" s="13" t="s">
        <v>143</v>
      </c>
      <c r="C15" s="14" t="s">
        <v>133</v>
      </c>
      <c r="D15" s="64">
        <v>989879</v>
      </c>
      <c r="E15" s="8">
        <v>989879</v>
      </c>
      <c r="F15" s="11">
        <v>782035</v>
      </c>
      <c r="G15" s="8">
        <v>782035</v>
      </c>
      <c r="H15" s="55">
        <f t="shared" si="0"/>
        <v>0.2657732710172818</v>
      </c>
      <c r="I15" s="55">
        <f t="shared" si="0"/>
        <v>0.2657732710172818</v>
      </c>
    </row>
    <row r="16" spans="1:10" ht="28.5" customHeight="1">
      <c r="A16" s="66"/>
      <c r="B16" s="16" t="s">
        <v>144</v>
      </c>
      <c r="C16" s="12"/>
      <c r="D16" s="64">
        <v>5977268</v>
      </c>
      <c r="E16" s="8">
        <v>5977268</v>
      </c>
      <c r="F16" s="63">
        <v>5505842</v>
      </c>
      <c r="G16" s="8">
        <v>5505842</v>
      </c>
      <c r="H16" s="55">
        <f t="shared" si="0"/>
        <v>0.0856228711248888</v>
      </c>
      <c r="I16" s="55">
        <f t="shared" si="0"/>
        <v>0.0856228711248888</v>
      </c>
      <c r="J16" s="67"/>
    </row>
    <row r="17" spans="1:9" ht="26.25" customHeight="1">
      <c r="A17" s="12" t="s">
        <v>2</v>
      </c>
      <c r="B17" s="16" t="s">
        <v>145</v>
      </c>
      <c r="C17" s="12"/>
      <c r="D17" s="12"/>
      <c r="E17" s="8">
        <f>D17</f>
        <v>0</v>
      </c>
      <c r="F17" s="12"/>
      <c r="G17" s="12"/>
      <c r="H17" s="55" t="e">
        <f t="shared" si="0"/>
        <v>#DIV/0!</v>
      </c>
      <c r="I17" s="55" t="e">
        <f t="shared" si="0"/>
        <v>#DIV/0!</v>
      </c>
    </row>
    <row r="18" spans="1:10" ht="18">
      <c r="A18" s="12"/>
      <c r="B18" s="13" t="s">
        <v>0</v>
      </c>
      <c r="C18" s="14" t="s">
        <v>146</v>
      </c>
      <c r="D18" s="18">
        <v>3449.3149520000006</v>
      </c>
      <c r="E18" s="65">
        <v>6798.490626000001</v>
      </c>
      <c r="F18" s="18">
        <v>2291.09</v>
      </c>
      <c r="G18" s="18">
        <v>2291.09</v>
      </c>
      <c r="H18" s="55">
        <f t="shared" si="0"/>
        <v>0.5055344626356889</v>
      </c>
      <c r="I18" s="55">
        <f t="shared" si="0"/>
        <v>1.9673607872235488</v>
      </c>
      <c r="J18" s="2"/>
    </row>
    <row r="19" spans="1:10" ht="18">
      <c r="A19" s="12"/>
      <c r="B19" s="13" t="s">
        <v>134</v>
      </c>
      <c r="C19" s="14" t="s">
        <v>146</v>
      </c>
      <c r="D19" s="18">
        <v>0</v>
      </c>
      <c r="E19" s="65">
        <v>0</v>
      </c>
      <c r="F19" s="18">
        <v>0</v>
      </c>
      <c r="G19" s="18">
        <v>0</v>
      </c>
      <c r="H19" s="55" t="e">
        <f t="shared" si="0"/>
        <v>#DIV/0!</v>
      </c>
      <c r="I19" s="55" t="e">
        <f t="shared" si="0"/>
        <v>#DIV/0!</v>
      </c>
      <c r="J19" s="2"/>
    </row>
    <row r="20" spans="1:10" ht="18">
      <c r="A20" s="12"/>
      <c r="B20" s="13" t="s">
        <v>136</v>
      </c>
      <c r="C20" s="14" t="s">
        <v>146</v>
      </c>
      <c r="D20" s="18">
        <v>0</v>
      </c>
      <c r="E20" s="65">
        <v>0</v>
      </c>
      <c r="F20" s="18">
        <v>0</v>
      </c>
      <c r="G20" s="18">
        <v>0</v>
      </c>
      <c r="H20" s="55" t="e">
        <f t="shared" si="0"/>
        <v>#DIV/0!</v>
      </c>
      <c r="I20" s="55" t="e">
        <f t="shared" si="0"/>
        <v>#DIV/0!</v>
      </c>
      <c r="J20" s="2"/>
    </row>
    <row r="21" spans="1:10" ht="18">
      <c r="A21" s="12"/>
      <c r="B21" s="15" t="s">
        <v>137</v>
      </c>
      <c r="C21" s="14" t="s">
        <v>146</v>
      </c>
      <c r="D21" s="18">
        <v>3449.3149520000006</v>
      </c>
      <c r="E21" s="65">
        <v>6798.490626000001</v>
      </c>
      <c r="F21" s="19">
        <v>2291.09</v>
      </c>
      <c r="G21" s="18">
        <v>2291.09</v>
      </c>
      <c r="H21" s="55">
        <f t="shared" si="0"/>
        <v>0.5055344626356889</v>
      </c>
      <c r="I21" s="55">
        <f t="shared" si="0"/>
        <v>1.9673607872235488</v>
      </c>
      <c r="J21" s="2"/>
    </row>
    <row r="22" spans="1:10" ht="18">
      <c r="A22" s="12"/>
      <c r="B22" s="13" t="s">
        <v>138</v>
      </c>
      <c r="C22" s="14" t="s">
        <v>146</v>
      </c>
      <c r="D22" s="18">
        <v>1190.830988</v>
      </c>
      <c r="E22" s="65">
        <v>2149.4949319999996</v>
      </c>
      <c r="F22" s="18">
        <v>934.02</v>
      </c>
      <c r="G22" s="18">
        <v>934.02</v>
      </c>
      <c r="H22" s="55">
        <f t="shared" si="0"/>
        <v>0.2749523436328986</v>
      </c>
      <c r="I22" s="55">
        <f t="shared" si="0"/>
        <v>1.3013371576625765</v>
      </c>
      <c r="J22" s="2"/>
    </row>
    <row r="23" spans="1:10" ht="18">
      <c r="A23" s="12"/>
      <c r="B23" s="13" t="s">
        <v>139</v>
      </c>
      <c r="C23" s="14" t="s">
        <v>146</v>
      </c>
      <c r="D23" s="18">
        <v>37.300463</v>
      </c>
      <c r="E23" s="65">
        <v>67.02643499999999</v>
      </c>
      <c r="F23" s="18">
        <v>28.72</v>
      </c>
      <c r="G23" s="18">
        <v>28.72</v>
      </c>
      <c r="H23" s="55">
        <f t="shared" si="0"/>
        <v>0.2987626392757661</v>
      </c>
      <c r="I23" s="55">
        <f t="shared" si="0"/>
        <v>1.3337895194986071</v>
      </c>
      <c r="J23" s="2"/>
    </row>
    <row r="24" spans="1:10" ht="18">
      <c r="A24" s="12"/>
      <c r="B24" s="13" t="s">
        <v>140</v>
      </c>
      <c r="C24" s="14" t="s">
        <v>146</v>
      </c>
      <c r="D24" s="18">
        <v>964.119259</v>
      </c>
      <c r="E24" s="65">
        <v>1911.152677</v>
      </c>
      <c r="F24" s="18">
        <v>873.29</v>
      </c>
      <c r="G24" s="18">
        <v>873.29</v>
      </c>
      <c r="H24" s="55">
        <f t="shared" si="0"/>
        <v>0.10400812902930309</v>
      </c>
      <c r="I24" s="55">
        <f t="shared" si="0"/>
        <v>1.1884513472042508</v>
      </c>
      <c r="J24" s="2"/>
    </row>
    <row r="25" spans="1:10" ht="18">
      <c r="A25" s="12"/>
      <c r="B25" s="13" t="s">
        <v>147</v>
      </c>
      <c r="C25" s="14" t="s">
        <v>146</v>
      </c>
      <c r="D25" s="18">
        <v>185.442683</v>
      </c>
      <c r="E25" s="65">
        <v>369.213933</v>
      </c>
      <c r="F25" s="18">
        <v>237.34</v>
      </c>
      <c r="G25" s="18">
        <v>237.34</v>
      </c>
      <c r="H25" s="55">
        <f t="shared" si="0"/>
        <v>-0.21866232830538473</v>
      </c>
      <c r="I25" s="55">
        <f t="shared" si="0"/>
        <v>0.5556329864329653</v>
      </c>
      <c r="J25" s="2"/>
    </row>
    <row r="26" spans="1:10" ht="24" customHeight="1">
      <c r="A26" s="12"/>
      <c r="B26" s="16" t="s">
        <v>148</v>
      </c>
      <c r="C26" s="14" t="s">
        <v>146</v>
      </c>
      <c r="D26" s="18">
        <v>2377.6933930000005</v>
      </c>
      <c r="E26" s="65">
        <v>4496.887976999999</v>
      </c>
      <c r="F26" s="19">
        <v>2073.37</v>
      </c>
      <c r="G26" s="18">
        <v>2073.37</v>
      </c>
      <c r="H26" s="55">
        <f t="shared" si="0"/>
        <v>0.14677717580557287</v>
      </c>
      <c r="I26" s="55">
        <f t="shared" si="0"/>
        <v>1.1688786743321258</v>
      </c>
      <c r="J26" s="2"/>
    </row>
    <row r="27" spans="1:10" ht="18">
      <c r="A27" s="12"/>
      <c r="B27" s="13" t="s">
        <v>143</v>
      </c>
      <c r="C27" s="14" t="s">
        <v>146</v>
      </c>
      <c r="D27" s="18">
        <v>1444.608646</v>
      </c>
      <c r="E27" s="65">
        <v>3108.321312</v>
      </c>
      <c r="F27" s="20">
        <v>1596.2599999999998</v>
      </c>
      <c r="G27" s="18">
        <v>1596.2599999999998</v>
      </c>
      <c r="H27" s="55">
        <f t="shared" si="0"/>
        <v>-0.0950041684938543</v>
      </c>
      <c r="I27" s="55">
        <f t="shared" si="0"/>
        <v>0.9472525227719798</v>
      </c>
      <c r="J27" s="2"/>
    </row>
    <row r="28" spans="1:10" ht="24" customHeight="1">
      <c r="A28" s="66"/>
      <c r="B28" s="15" t="s">
        <v>144</v>
      </c>
      <c r="C28" s="14" t="s">
        <v>146</v>
      </c>
      <c r="D28" s="18">
        <v>7271.616991000001</v>
      </c>
      <c r="E28" s="65">
        <v>14403.699915000001</v>
      </c>
      <c r="F28" s="19">
        <v>5960.719999999999</v>
      </c>
      <c r="G28" s="18">
        <v>5960.719999999999</v>
      </c>
      <c r="H28" s="55">
        <f t="shared" si="0"/>
        <v>0.21992259173388476</v>
      </c>
      <c r="I28" s="55">
        <f t="shared" si="0"/>
        <v>1.416436255183938</v>
      </c>
      <c r="J28" s="2"/>
    </row>
    <row r="29" spans="1:9" ht="18">
      <c r="A29" s="12"/>
      <c r="B29" s="13"/>
      <c r="C29" s="12"/>
      <c r="D29" s="18"/>
      <c r="E29" s="12"/>
      <c r="F29" s="12"/>
      <c r="G29" s="12"/>
      <c r="H29" s="12"/>
      <c r="I29" s="12"/>
    </row>
    <row r="30" spans="1:9" ht="18">
      <c r="A30" s="202" t="s">
        <v>149</v>
      </c>
      <c r="B30" s="203"/>
      <c r="C30" s="203"/>
      <c r="D30" s="203"/>
      <c r="E30" s="203"/>
      <c r="F30" s="203"/>
      <c r="G30" s="203"/>
      <c r="H30" s="203"/>
      <c r="I30" s="204"/>
    </row>
    <row r="31" spans="1:9" ht="18">
      <c r="A31" s="202" t="s">
        <v>150</v>
      </c>
      <c r="B31" s="203"/>
      <c r="C31" s="203"/>
      <c r="D31" s="203"/>
      <c r="E31" s="203"/>
      <c r="F31" s="203"/>
      <c r="G31" s="203"/>
      <c r="H31" s="203"/>
      <c r="I31" s="204"/>
    </row>
    <row r="32" spans="1:9" ht="18.75" thickBot="1">
      <c r="A32" s="22"/>
      <c r="B32" s="23"/>
      <c r="C32" s="23"/>
      <c r="D32" s="23"/>
      <c r="E32" s="23"/>
      <c r="F32" s="23"/>
      <c r="G32" s="23"/>
      <c r="H32" s="205" t="s">
        <v>151</v>
      </c>
      <c r="I32" s="205"/>
    </row>
    <row r="33" spans="1:9" ht="18">
      <c r="A33" s="206" t="s">
        <v>1</v>
      </c>
      <c r="B33" s="207" t="s">
        <v>152</v>
      </c>
      <c r="C33" s="206" t="s">
        <v>129</v>
      </c>
      <c r="D33" s="24" t="s">
        <v>182</v>
      </c>
      <c r="E33" s="25"/>
      <c r="F33" s="199" t="s">
        <v>173</v>
      </c>
      <c r="G33" s="200"/>
      <c r="H33" s="208" t="s">
        <v>130</v>
      </c>
      <c r="I33" s="208"/>
    </row>
    <row r="34" spans="1:9" ht="32.25" thickBot="1">
      <c r="A34" s="206"/>
      <c r="B34" s="207"/>
      <c r="C34" s="206"/>
      <c r="D34" s="26" t="s">
        <v>175</v>
      </c>
      <c r="E34" s="26" t="s">
        <v>131</v>
      </c>
      <c r="F34" s="6" t="s">
        <v>132</v>
      </c>
      <c r="G34" s="6" t="s">
        <v>131</v>
      </c>
      <c r="H34" s="26" t="s">
        <v>132</v>
      </c>
      <c r="I34" s="26" t="s">
        <v>131</v>
      </c>
    </row>
    <row r="35" spans="1:9" ht="19.5" customHeight="1">
      <c r="A35" s="12" t="s">
        <v>3</v>
      </c>
      <c r="B35" s="27" t="s">
        <v>153</v>
      </c>
      <c r="C35" s="12"/>
      <c r="D35" s="12"/>
      <c r="E35" s="12"/>
      <c r="F35" s="12"/>
      <c r="G35" s="12"/>
      <c r="H35" s="12"/>
      <c r="I35" s="12"/>
    </row>
    <row r="36" spans="1:10" ht="18">
      <c r="A36" s="12"/>
      <c r="B36" s="13" t="s">
        <v>0</v>
      </c>
      <c r="C36" s="12" t="s">
        <v>126</v>
      </c>
      <c r="D36" s="28">
        <v>2287.660618674</v>
      </c>
      <c r="E36" s="18">
        <v>4485.41585228</v>
      </c>
      <c r="F36" s="28">
        <v>1402.33</v>
      </c>
      <c r="G36" s="18">
        <v>1402.33</v>
      </c>
      <c r="H36" s="56">
        <f>(D36-F36)/F36</f>
        <v>0.6313283026634245</v>
      </c>
      <c r="I36" s="56">
        <f>(E36-G36)/G36</f>
        <v>2.1985451728765697</v>
      </c>
      <c r="J36" s="2"/>
    </row>
    <row r="37" spans="1:10" ht="18">
      <c r="A37" s="12"/>
      <c r="B37" s="13" t="s">
        <v>134</v>
      </c>
      <c r="C37" s="12" t="s">
        <v>126</v>
      </c>
      <c r="D37" s="28">
        <v>0</v>
      </c>
      <c r="E37" s="18">
        <v>0</v>
      </c>
      <c r="F37" s="28">
        <v>0</v>
      </c>
      <c r="G37" s="18">
        <v>0</v>
      </c>
      <c r="H37" s="56" t="e">
        <f aca="true" t="shared" si="1" ref="H37:I58">(D37-F37)/F37</f>
        <v>#DIV/0!</v>
      </c>
      <c r="I37" s="56" t="e">
        <f t="shared" si="1"/>
        <v>#DIV/0!</v>
      </c>
      <c r="J37" s="2"/>
    </row>
    <row r="38" spans="1:10" ht="18">
      <c r="A38" s="12"/>
      <c r="B38" s="13" t="s">
        <v>136</v>
      </c>
      <c r="C38" s="12" t="s">
        <v>126</v>
      </c>
      <c r="D38" s="28">
        <v>0.6702836999999999</v>
      </c>
      <c r="E38" s="18">
        <v>2.879448</v>
      </c>
      <c r="F38" s="28">
        <v>0</v>
      </c>
      <c r="G38" s="18">
        <v>0</v>
      </c>
      <c r="H38" s="56" t="e">
        <f t="shared" si="1"/>
        <v>#DIV/0!</v>
      </c>
      <c r="I38" s="56" t="e">
        <f t="shared" si="1"/>
        <v>#DIV/0!</v>
      </c>
      <c r="J38" s="2"/>
    </row>
    <row r="39" spans="1:10" ht="18">
      <c r="A39" s="12"/>
      <c r="B39" s="15" t="s">
        <v>137</v>
      </c>
      <c r="C39" s="12" t="s">
        <v>126</v>
      </c>
      <c r="D39" s="28">
        <v>2288.330902374</v>
      </c>
      <c r="E39" s="18">
        <v>4488.2953002799995</v>
      </c>
      <c r="F39" s="28">
        <v>1402.33</v>
      </c>
      <c r="G39" s="18">
        <v>1402.33</v>
      </c>
      <c r="H39" s="56">
        <f t="shared" si="1"/>
        <v>0.631806281241933</v>
      </c>
      <c r="I39" s="56">
        <f t="shared" si="1"/>
        <v>2.200598504118146</v>
      </c>
      <c r="J39" s="2"/>
    </row>
    <row r="40" spans="1:10" ht="18">
      <c r="A40" s="12"/>
      <c r="B40" s="13" t="s">
        <v>138</v>
      </c>
      <c r="C40" s="12" t="s">
        <v>126</v>
      </c>
      <c r="D40" s="28">
        <v>676.400250709</v>
      </c>
      <c r="E40" s="18">
        <v>1205.7209527480002</v>
      </c>
      <c r="F40" s="28">
        <v>499.74</v>
      </c>
      <c r="G40" s="18">
        <v>499.74</v>
      </c>
      <c r="H40" s="56">
        <f t="shared" si="1"/>
        <v>0.3535043236663065</v>
      </c>
      <c r="I40" s="56">
        <f t="shared" si="1"/>
        <v>1.412696507679994</v>
      </c>
      <c r="J40" s="2"/>
    </row>
    <row r="41" spans="1:10" ht="18">
      <c r="A41" s="12"/>
      <c r="B41" s="13" t="s">
        <v>139</v>
      </c>
      <c r="C41" s="12" t="s">
        <v>126</v>
      </c>
      <c r="D41" s="28">
        <v>22.743733203999998</v>
      </c>
      <c r="E41" s="18">
        <v>40.578606087999994</v>
      </c>
      <c r="F41" s="28">
        <v>16.97</v>
      </c>
      <c r="G41" s="18">
        <v>16.97</v>
      </c>
      <c r="H41" s="56">
        <f t="shared" si="1"/>
        <v>0.34023177395403653</v>
      </c>
      <c r="I41" s="56">
        <f t="shared" si="1"/>
        <v>1.3911965873895107</v>
      </c>
      <c r="J41" s="2"/>
    </row>
    <row r="42" spans="1:10" ht="18">
      <c r="A42" s="12"/>
      <c r="B42" s="13" t="s">
        <v>140</v>
      </c>
      <c r="C42" s="12" t="s">
        <v>126</v>
      </c>
      <c r="D42" s="28">
        <v>702.3244533249999</v>
      </c>
      <c r="E42" s="18">
        <v>1383.460350178</v>
      </c>
      <c r="F42" s="28">
        <v>616.42</v>
      </c>
      <c r="G42" s="18">
        <v>616.42</v>
      </c>
      <c r="H42" s="56">
        <f t="shared" si="1"/>
        <v>0.1393602630106096</v>
      </c>
      <c r="I42" s="56">
        <f t="shared" si="1"/>
        <v>1.2443469552869797</v>
      </c>
      <c r="J42" s="2"/>
    </row>
    <row r="43" spans="1:10" ht="18">
      <c r="A43" s="12"/>
      <c r="B43" s="13" t="s">
        <v>154</v>
      </c>
      <c r="C43" s="12" t="s">
        <v>126</v>
      </c>
      <c r="D43" s="28">
        <v>101.71381577</v>
      </c>
      <c r="E43" s="18">
        <v>202.374809545</v>
      </c>
      <c r="F43" s="28">
        <v>121.96000000000001</v>
      </c>
      <c r="G43" s="18">
        <v>121.96000000000001</v>
      </c>
      <c r="H43" s="56">
        <f t="shared" si="1"/>
        <v>-0.16600675819940972</v>
      </c>
      <c r="I43" s="56">
        <f t="shared" si="1"/>
        <v>0.6593539647835355</v>
      </c>
      <c r="J43" s="2"/>
    </row>
    <row r="44" spans="1:10" ht="23.25" customHeight="1">
      <c r="A44" s="12"/>
      <c r="B44" s="16" t="s">
        <v>148</v>
      </c>
      <c r="C44" s="12" t="s">
        <v>126</v>
      </c>
      <c r="D44" s="28">
        <v>1503.182253008</v>
      </c>
      <c r="E44" s="18">
        <v>2832.1347185590002</v>
      </c>
      <c r="F44" s="28">
        <v>1255.0899999999997</v>
      </c>
      <c r="G44" s="18">
        <v>1255.0899999999997</v>
      </c>
      <c r="H44" s="56">
        <f t="shared" si="1"/>
        <v>0.19766889466731505</v>
      </c>
      <c r="I44" s="56">
        <f t="shared" si="1"/>
        <v>1.2565192285485511</v>
      </c>
      <c r="J44" s="2"/>
    </row>
    <row r="45" spans="1:10" ht="18">
      <c r="A45" s="12"/>
      <c r="B45" s="13" t="s">
        <v>143</v>
      </c>
      <c r="C45" s="12" t="s">
        <v>126</v>
      </c>
      <c r="D45" s="28">
        <v>99.812991618</v>
      </c>
      <c r="E45" s="18">
        <v>246.620632593</v>
      </c>
      <c r="F45" s="28">
        <v>133.757</v>
      </c>
      <c r="G45" s="18">
        <v>133.757</v>
      </c>
      <c r="H45" s="56">
        <f t="shared" si="1"/>
        <v>-0.25377369694296376</v>
      </c>
      <c r="I45" s="56">
        <f t="shared" si="1"/>
        <v>0.8437960823956877</v>
      </c>
      <c r="J45" s="2"/>
    </row>
    <row r="46" spans="1:10" ht="25.5" customHeight="1">
      <c r="A46" s="66"/>
      <c r="B46" s="15" t="s">
        <v>144</v>
      </c>
      <c r="C46" s="12" t="s">
        <v>126</v>
      </c>
      <c r="D46" s="28">
        <v>3891.3261469999998</v>
      </c>
      <c r="E46" s="18">
        <v>7567.0506514319995</v>
      </c>
      <c r="F46" s="28">
        <v>2791.177</v>
      </c>
      <c r="G46" s="18">
        <v>2791.177</v>
      </c>
      <c r="H46" s="56">
        <f t="shared" si="1"/>
        <v>0.39415241204696067</v>
      </c>
      <c r="I46" s="56">
        <f t="shared" si="1"/>
        <v>1.711060836139019</v>
      </c>
      <c r="J46" s="2"/>
    </row>
    <row r="47" spans="1:9" ht="28.5" customHeight="1">
      <c r="A47" s="12" t="s">
        <v>4</v>
      </c>
      <c r="B47" s="15" t="s">
        <v>155</v>
      </c>
      <c r="C47" s="12"/>
      <c r="D47" s="12"/>
      <c r="E47" s="18">
        <v>0</v>
      </c>
      <c r="F47" s="12"/>
      <c r="G47" s="12"/>
      <c r="H47" s="56" t="e">
        <f t="shared" si="1"/>
        <v>#DIV/0!</v>
      </c>
      <c r="I47" s="56" t="e">
        <f t="shared" si="1"/>
        <v>#DIV/0!</v>
      </c>
    </row>
    <row r="48" spans="1:9" ht="18">
      <c r="A48" s="12"/>
      <c r="B48" s="13" t="s">
        <v>0</v>
      </c>
      <c r="C48" s="27" t="s">
        <v>156</v>
      </c>
      <c r="D48" s="18">
        <v>663.2217267801411</v>
      </c>
      <c r="E48" s="18">
        <v>659.7664244951773</v>
      </c>
      <c r="F48" s="18">
        <v>612.0798397269422</v>
      </c>
      <c r="G48" s="18">
        <v>612.0798397269422</v>
      </c>
      <c r="H48" s="56">
        <f t="shared" si="1"/>
        <v>0.08355427467765333</v>
      </c>
      <c r="I48" s="56">
        <f t="shared" si="1"/>
        <v>0.07790909236531754</v>
      </c>
    </row>
    <row r="49" spans="1:9" ht="18">
      <c r="A49" s="12"/>
      <c r="B49" s="13" t="s">
        <v>134</v>
      </c>
      <c r="C49" s="27" t="s">
        <v>156</v>
      </c>
      <c r="D49" s="18">
        <v>0</v>
      </c>
      <c r="E49" s="18">
        <v>0</v>
      </c>
      <c r="F49" s="18">
        <v>0</v>
      </c>
      <c r="G49" s="18">
        <v>0</v>
      </c>
      <c r="H49" s="56" t="e">
        <f t="shared" si="1"/>
        <v>#DIV/0!</v>
      </c>
      <c r="I49" s="56" t="e">
        <f t="shared" si="1"/>
        <v>#DIV/0!</v>
      </c>
    </row>
    <row r="50" spans="1:9" ht="18">
      <c r="A50" s="12"/>
      <c r="B50" s="13" t="s">
        <v>136</v>
      </c>
      <c r="C50" s="27" t="s">
        <v>156</v>
      </c>
      <c r="D50" s="18">
        <v>0</v>
      </c>
      <c r="E50" s="18">
        <v>0</v>
      </c>
      <c r="F50" s="18">
        <v>0</v>
      </c>
      <c r="G50" s="18">
        <v>0</v>
      </c>
      <c r="H50" s="56" t="e">
        <f t="shared" si="1"/>
        <v>#DIV/0!</v>
      </c>
      <c r="I50" s="56" t="e">
        <f t="shared" si="1"/>
        <v>#DIV/0!</v>
      </c>
    </row>
    <row r="51" spans="1:9" ht="18">
      <c r="A51" s="12"/>
      <c r="B51" s="15" t="s">
        <v>137</v>
      </c>
      <c r="C51" s="27" t="s">
        <v>156</v>
      </c>
      <c r="D51" s="18">
        <v>663.4160504963941</v>
      </c>
      <c r="E51" s="18">
        <v>660.1899667427738</v>
      </c>
      <c r="F51" s="19">
        <v>612.0798397269422</v>
      </c>
      <c r="G51" s="19">
        <v>612.0798397269422</v>
      </c>
      <c r="H51" s="56">
        <f t="shared" si="1"/>
        <v>0.08387175567219096</v>
      </c>
      <c r="I51" s="56">
        <f t="shared" si="1"/>
        <v>0.07860106458872138</v>
      </c>
    </row>
    <row r="52" spans="1:9" ht="18">
      <c r="A52" s="12"/>
      <c r="B52" s="13" t="s">
        <v>138</v>
      </c>
      <c r="C52" s="27" t="s">
        <v>156</v>
      </c>
      <c r="D52" s="18">
        <v>568.006927536387</v>
      </c>
      <c r="E52" s="18">
        <v>560.932214725501</v>
      </c>
      <c r="F52" s="18">
        <v>535.0420761868055</v>
      </c>
      <c r="G52" s="18">
        <v>535.0420761868054</v>
      </c>
      <c r="H52" s="56">
        <f t="shared" si="1"/>
        <v>0.061611698998551505</v>
      </c>
      <c r="I52" s="56">
        <f t="shared" si="1"/>
        <v>0.048388976663690096</v>
      </c>
    </row>
    <row r="53" spans="1:9" ht="18">
      <c r="A53" s="12"/>
      <c r="B53" s="13" t="s">
        <v>139</v>
      </c>
      <c r="C53" s="27" t="s">
        <v>156</v>
      </c>
      <c r="D53" s="18">
        <v>609.7439917568852</v>
      </c>
      <c r="E53" s="18">
        <v>605.4119704859731</v>
      </c>
      <c r="F53" s="18">
        <v>590.8774373259054</v>
      </c>
      <c r="G53" s="18">
        <v>590.8774373259052</v>
      </c>
      <c r="H53" s="56">
        <f t="shared" si="1"/>
        <v>0.03192972558973131</v>
      </c>
      <c r="I53" s="56">
        <f t="shared" si="1"/>
        <v>0.024598219938547435</v>
      </c>
    </row>
    <row r="54" spans="1:9" ht="18">
      <c r="A54" s="12"/>
      <c r="B54" s="13" t="s">
        <v>140</v>
      </c>
      <c r="C54" s="27" t="s">
        <v>156</v>
      </c>
      <c r="D54" s="18">
        <v>728.4622174786365</v>
      </c>
      <c r="E54" s="18">
        <v>723.8879273369535</v>
      </c>
      <c r="F54" s="18">
        <v>705.8594510414639</v>
      </c>
      <c r="G54" s="18">
        <v>705.8594510414639</v>
      </c>
      <c r="H54" s="56">
        <f t="shared" si="1"/>
        <v>0.03202162470704788</v>
      </c>
      <c r="I54" s="56">
        <f t="shared" si="1"/>
        <v>0.025541170085474307</v>
      </c>
    </row>
    <row r="55" spans="1:9" ht="16.5" customHeight="1">
      <c r="A55" s="12"/>
      <c r="B55" s="13" t="s">
        <v>147</v>
      </c>
      <c r="C55" s="27" t="s">
        <v>156</v>
      </c>
      <c r="D55" s="18">
        <v>548.4919335965388</v>
      </c>
      <c r="E55" s="18">
        <v>548.1234359186548</v>
      </c>
      <c r="F55" s="18">
        <v>513.8619701693773</v>
      </c>
      <c r="G55" s="18">
        <v>513.8619701693773</v>
      </c>
      <c r="H55" s="56">
        <f t="shared" si="1"/>
        <v>0.06739156706955168</v>
      </c>
      <c r="I55" s="56">
        <f t="shared" si="1"/>
        <v>0.06667445294304293</v>
      </c>
    </row>
    <row r="56" spans="1:9" ht="29.25" customHeight="1">
      <c r="A56" s="12"/>
      <c r="B56" s="16" t="s">
        <v>148</v>
      </c>
      <c r="C56" s="27" t="s">
        <v>156</v>
      </c>
      <c r="D56" s="18">
        <v>632.2018883651748</v>
      </c>
      <c r="E56" s="18">
        <v>629.7988148791727</v>
      </c>
      <c r="F56" s="19">
        <v>605.3381692606721</v>
      </c>
      <c r="G56" s="19">
        <v>605.3381692606721</v>
      </c>
      <c r="H56" s="56">
        <f t="shared" si="1"/>
        <v>0.04437803606092216</v>
      </c>
      <c r="I56" s="56">
        <f t="shared" si="1"/>
        <v>0.04040823272118386</v>
      </c>
    </row>
    <row r="57" spans="1:9" ht="18">
      <c r="A57" s="12"/>
      <c r="B57" s="13" t="s">
        <v>143</v>
      </c>
      <c r="C57" s="27" t="s">
        <v>156</v>
      </c>
      <c r="D57" s="18">
        <v>69.09344748446148</v>
      </c>
      <c r="E57" s="18">
        <v>79.34206532667496</v>
      </c>
      <c r="F57" s="18">
        <v>83.7939934597121</v>
      </c>
      <c r="G57" s="18">
        <v>83.7939934597121</v>
      </c>
      <c r="H57" s="56">
        <f t="shared" si="1"/>
        <v>-0.17543675111174406</v>
      </c>
      <c r="I57" s="56">
        <f t="shared" si="1"/>
        <v>-0.05312944220969271</v>
      </c>
    </row>
    <row r="58" spans="1:9" ht="24.75" customHeight="1">
      <c r="A58" s="12"/>
      <c r="B58" s="15" t="s">
        <v>144</v>
      </c>
      <c r="C58" s="12"/>
      <c r="D58" s="18">
        <v>535.1390415386634</v>
      </c>
      <c r="E58" s="18">
        <v>525.3546447153956</v>
      </c>
      <c r="F58" s="19">
        <v>468.26172006066383</v>
      </c>
      <c r="G58" s="19">
        <v>468.2617200606639</v>
      </c>
      <c r="H58" s="56">
        <f t="shared" si="1"/>
        <v>0.1428203899933044</v>
      </c>
      <c r="I58" s="56">
        <f t="shared" si="1"/>
        <v>0.12192524438541598</v>
      </c>
    </row>
    <row r="59" spans="1:9" s="2" customFormat="1" ht="24.75" customHeight="1">
      <c r="A59" s="30"/>
      <c r="B59" s="31"/>
      <c r="C59" s="30"/>
      <c r="D59" s="32"/>
      <c r="E59" s="32"/>
      <c r="F59" s="32"/>
      <c r="G59" s="32"/>
      <c r="H59" s="57"/>
      <c r="I59" s="58"/>
    </row>
    <row r="60" spans="1:9" s="2" customFormat="1" ht="24.75" customHeight="1">
      <c r="A60" s="30"/>
      <c r="B60" s="31"/>
      <c r="C60" s="30"/>
      <c r="D60" s="32"/>
      <c r="E60" s="32"/>
      <c r="F60" s="32"/>
      <c r="G60" s="32"/>
      <c r="H60" s="57"/>
      <c r="I60" s="58"/>
    </row>
    <row r="61" spans="1:9" ht="18">
      <c r="A61" s="189" t="s">
        <v>149</v>
      </c>
      <c r="B61" s="190"/>
      <c r="C61" s="190"/>
      <c r="D61" s="190"/>
      <c r="E61" s="190"/>
      <c r="F61" s="190"/>
      <c r="G61" s="190"/>
      <c r="H61" s="190"/>
      <c r="I61" s="191"/>
    </row>
    <row r="62" spans="1:9" ht="18">
      <c r="A62" s="192" t="s">
        <v>157</v>
      </c>
      <c r="B62" s="193"/>
      <c r="C62" s="193"/>
      <c r="D62" s="193"/>
      <c r="E62" s="193"/>
      <c r="F62" s="193"/>
      <c r="G62" s="193"/>
      <c r="H62" s="193"/>
      <c r="I62" s="194"/>
    </row>
    <row r="63" spans="1:9" ht="18.75" thickBot="1">
      <c r="A63" s="33"/>
      <c r="B63" s="1"/>
      <c r="C63" s="1"/>
      <c r="D63" s="1"/>
      <c r="E63" s="1"/>
      <c r="F63" s="1"/>
      <c r="G63" s="1"/>
      <c r="H63" s="195" t="s">
        <v>158</v>
      </c>
      <c r="I63" s="195"/>
    </row>
    <row r="64" spans="1:9" ht="18">
      <c r="A64" s="196" t="s">
        <v>159</v>
      </c>
      <c r="B64" s="197" t="s">
        <v>152</v>
      </c>
      <c r="C64" s="198" t="s">
        <v>129</v>
      </c>
      <c r="D64" s="24" t="s">
        <v>182</v>
      </c>
      <c r="E64" s="25"/>
      <c r="F64" s="199" t="s">
        <v>173</v>
      </c>
      <c r="G64" s="200"/>
      <c r="H64" s="201" t="s">
        <v>130</v>
      </c>
      <c r="I64" s="201"/>
    </row>
    <row r="65" spans="1:9" ht="32.25" thickBot="1">
      <c r="A65" s="196"/>
      <c r="B65" s="197"/>
      <c r="C65" s="198"/>
      <c r="D65" s="26" t="s">
        <v>175</v>
      </c>
      <c r="E65" s="26" t="s">
        <v>131</v>
      </c>
      <c r="F65" s="6" t="s">
        <v>132</v>
      </c>
      <c r="G65" s="6" t="s">
        <v>131</v>
      </c>
      <c r="H65" s="26" t="s">
        <v>132</v>
      </c>
      <c r="I65" s="26" t="s">
        <v>131</v>
      </c>
    </row>
    <row r="66" spans="1:9" ht="30" customHeight="1">
      <c r="A66" s="34" t="s">
        <v>135</v>
      </c>
      <c r="B66" s="35" t="s">
        <v>160</v>
      </c>
      <c r="C66" s="34"/>
      <c r="D66" s="34"/>
      <c r="E66" s="34"/>
      <c r="F66" s="34"/>
      <c r="G66" s="34"/>
      <c r="H66" s="34"/>
      <c r="I66" s="34"/>
    </row>
    <row r="67" spans="1:10" ht="18">
      <c r="A67" s="34"/>
      <c r="B67" s="36" t="s">
        <v>0</v>
      </c>
      <c r="C67" s="34" t="s">
        <v>161</v>
      </c>
      <c r="D67" s="37">
        <v>99.25403415524345</v>
      </c>
      <c r="E67" s="37">
        <v>99.08083267819747</v>
      </c>
      <c r="F67" s="37">
        <v>114.55246192860166</v>
      </c>
      <c r="G67" s="37">
        <v>114.55246192860166</v>
      </c>
      <c r="H67" s="59">
        <f>(D67-F67)/F67</f>
        <v>-0.13354953281487245</v>
      </c>
      <c r="I67" s="59">
        <f>(E67-G67)/G67</f>
        <v>-0.13506151670530975</v>
      </c>
      <c r="J67" s="2"/>
    </row>
    <row r="68" spans="1:10" ht="18">
      <c r="A68" s="34"/>
      <c r="B68" s="36" t="s">
        <v>134</v>
      </c>
      <c r="C68" s="34" t="s">
        <v>161</v>
      </c>
      <c r="D68" s="37"/>
      <c r="E68" s="37"/>
      <c r="F68" s="37"/>
      <c r="G68" s="37"/>
      <c r="H68" s="59"/>
      <c r="I68" s="59"/>
      <c r="J68" s="2"/>
    </row>
    <row r="69" spans="1:10" ht="18">
      <c r="A69" s="34"/>
      <c r="B69" s="36" t="s">
        <v>136</v>
      </c>
      <c r="C69" s="34" t="s">
        <v>161</v>
      </c>
      <c r="D69" s="37"/>
      <c r="E69" s="37"/>
      <c r="F69" s="37"/>
      <c r="G69" s="37"/>
      <c r="H69" s="59"/>
      <c r="I69" s="59"/>
      <c r="J69" s="2"/>
    </row>
    <row r="70" spans="1:10" ht="18">
      <c r="A70" s="34"/>
      <c r="B70" s="38" t="s">
        <v>137</v>
      </c>
      <c r="C70" s="34" t="s">
        <v>161</v>
      </c>
      <c r="D70" s="37">
        <v>99.29752105107272</v>
      </c>
      <c r="E70" s="37">
        <v>99.1249601200818</v>
      </c>
      <c r="F70" s="37">
        <v>114.55246192860166</v>
      </c>
      <c r="G70" s="37">
        <v>114.55246192860166</v>
      </c>
      <c r="H70" s="59">
        <f aca="true" t="shared" si="2" ref="H70:I89">(D70-F70)/F70</f>
        <v>-0.1331699085353316</v>
      </c>
      <c r="I70" s="59">
        <f t="shared" si="2"/>
        <v>-0.13467630069911138</v>
      </c>
      <c r="J70" s="2"/>
    </row>
    <row r="71" spans="1:10" ht="18">
      <c r="A71" s="34"/>
      <c r="B71" s="36" t="s">
        <v>138</v>
      </c>
      <c r="C71" s="34" t="s">
        <v>161</v>
      </c>
      <c r="D71" s="37">
        <v>14.634054967168861</v>
      </c>
      <c r="E71" s="37">
        <v>16.080394740377088</v>
      </c>
      <c r="F71" s="37">
        <v>17.322969529560396</v>
      </c>
      <c r="G71" s="37">
        <v>17.322969529560396</v>
      </c>
      <c r="H71" s="59">
        <f t="shared" si="2"/>
        <v>-0.1552224956467825</v>
      </c>
      <c r="I71" s="59">
        <f t="shared" si="2"/>
        <v>-0.07172989521588341</v>
      </c>
      <c r="J71" s="2"/>
    </row>
    <row r="72" spans="1:10" ht="18">
      <c r="A72" s="34"/>
      <c r="B72" s="36" t="s">
        <v>139</v>
      </c>
      <c r="C72" s="34" t="s">
        <v>161</v>
      </c>
      <c r="D72" s="37">
        <v>17.48126882500091</v>
      </c>
      <c r="E72" s="37">
        <v>19.006947810964437</v>
      </c>
      <c r="F72" s="37">
        <v>20.194986072423397</v>
      </c>
      <c r="G72" s="37">
        <v>20.194986072423397</v>
      </c>
      <c r="H72" s="59">
        <f t="shared" si="2"/>
        <v>-0.13437579197581695</v>
      </c>
      <c r="I72" s="59">
        <f t="shared" si="2"/>
        <v>-0.05882837736051954</v>
      </c>
      <c r="J72" s="2"/>
    </row>
    <row r="73" spans="1:10" ht="18">
      <c r="A73" s="34"/>
      <c r="B73" s="36" t="s">
        <v>140</v>
      </c>
      <c r="C73" s="34" t="s">
        <v>161</v>
      </c>
      <c r="D73" s="37">
        <v>73.94334460442514</v>
      </c>
      <c r="E73" s="37">
        <v>74.90370194008315</v>
      </c>
      <c r="F73" s="37">
        <v>70.02255837121689</v>
      </c>
      <c r="G73" s="37">
        <v>70.02255837121689</v>
      </c>
      <c r="H73" s="59">
        <f t="shared" si="2"/>
        <v>0.05599318740144612</v>
      </c>
      <c r="I73" s="59">
        <f t="shared" si="2"/>
        <v>0.0697081580908458</v>
      </c>
      <c r="J73" s="2"/>
    </row>
    <row r="74" spans="1:10" ht="18">
      <c r="A74" s="34"/>
      <c r="B74" s="36" t="s">
        <v>147</v>
      </c>
      <c r="C74" s="34" t="s">
        <v>161</v>
      </c>
      <c r="D74" s="37">
        <v>26.067500899995064</v>
      </c>
      <c r="E74" s="37">
        <v>24.680826682128487</v>
      </c>
      <c r="F74" s="37">
        <v>1.5168113255245639</v>
      </c>
      <c r="G74" s="37">
        <v>1.5168113255245639</v>
      </c>
      <c r="H74" s="59">
        <f t="shared" si="2"/>
        <v>16.18572406556897</v>
      </c>
      <c r="I74" s="59">
        <f t="shared" si="2"/>
        <v>15.271520568712154</v>
      </c>
      <c r="J74" s="2"/>
    </row>
    <row r="75" spans="1:10" ht="36.75" customHeight="1">
      <c r="A75" s="34"/>
      <c r="B75" s="38" t="s">
        <v>162</v>
      </c>
      <c r="C75" s="34" t="s">
        <v>161</v>
      </c>
      <c r="D75" s="37">
        <v>39.61947984855252</v>
      </c>
      <c r="E75" s="37">
        <v>41.82973013383563</v>
      </c>
      <c r="F75" s="37">
        <v>37.750136251609696</v>
      </c>
      <c r="G75" s="37">
        <v>37.750136251609696</v>
      </c>
      <c r="H75" s="59">
        <f t="shared" si="2"/>
        <v>0.04951885695149289</v>
      </c>
      <c r="I75" s="59">
        <f t="shared" si="2"/>
        <v>0.10806832205941982</v>
      </c>
      <c r="J75" s="2"/>
    </row>
    <row r="76" spans="1:10" ht="18">
      <c r="A76" s="34"/>
      <c r="B76" s="36" t="s">
        <v>143</v>
      </c>
      <c r="C76" s="34" t="s">
        <v>161</v>
      </c>
      <c r="D76" s="37">
        <v>26.54533338159185</v>
      </c>
      <c r="E76" s="37">
        <v>24.643249994870548</v>
      </c>
      <c r="F76" s="37">
        <v>17.75399997494143</v>
      </c>
      <c r="G76" s="37">
        <v>17.75399997494143</v>
      </c>
      <c r="H76" s="59">
        <f t="shared" si="2"/>
        <v>0.49517480111855317</v>
      </c>
      <c r="I76" s="59">
        <f t="shared" si="2"/>
        <v>0.3880393167541303</v>
      </c>
      <c r="J76" s="2"/>
    </row>
    <row r="77" spans="1:10" ht="41.25" customHeight="1">
      <c r="A77" s="34"/>
      <c r="B77" s="39" t="s">
        <v>144</v>
      </c>
      <c r="C77" s="40" t="s">
        <v>161</v>
      </c>
      <c r="D77" s="37">
        <v>65.33058853759421</v>
      </c>
      <c r="E77" s="37">
        <v>65.16401114949221</v>
      </c>
      <c r="F77" s="37">
        <v>61.915339086553296</v>
      </c>
      <c r="G77" s="37">
        <v>61.915339086553296</v>
      </c>
      <c r="H77" s="59">
        <f t="shared" si="2"/>
        <v>0.05515998945377066</v>
      </c>
      <c r="I77" s="59">
        <f t="shared" si="2"/>
        <v>0.052469583642229596</v>
      </c>
      <c r="J77" s="2"/>
    </row>
    <row r="78" spans="1:9" ht="55.5" customHeight="1">
      <c r="A78" s="34" t="s">
        <v>163</v>
      </c>
      <c r="B78" s="39" t="s">
        <v>164</v>
      </c>
      <c r="C78" s="34"/>
      <c r="D78" s="41"/>
      <c r="E78" s="37"/>
      <c r="F78" s="41"/>
      <c r="G78" s="41"/>
      <c r="H78" s="59"/>
      <c r="I78" s="59"/>
    </row>
    <row r="79" spans="1:9" ht="18">
      <c r="A79" s="34"/>
      <c r="B79" s="36" t="s">
        <v>0</v>
      </c>
      <c r="C79" s="34" t="s">
        <v>161</v>
      </c>
      <c r="D79" s="37">
        <v>563.9676926248977</v>
      </c>
      <c r="E79" s="37">
        <v>560.6855918169797</v>
      </c>
      <c r="F79" s="37">
        <v>497.52737779834047</v>
      </c>
      <c r="G79" s="37">
        <v>497.52737779834047</v>
      </c>
      <c r="H79" s="59">
        <f t="shared" si="2"/>
        <v>0.13354102264797793</v>
      </c>
      <c r="I79" s="59">
        <f t="shared" si="2"/>
        <v>0.12694419812257796</v>
      </c>
    </row>
    <row r="80" spans="1:9" ht="18">
      <c r="A80" s="34"/>
      <c r="B80" s="36" t="s">
        <v>134</v>
      </c>
      <c r="C80" s="34" t="s">
        <v>161</v>
      </c>
      <c r="D80" s="37"/>
      <c r="E80" s="37"/>
      <c r="F80" s="37"/>
      <c r="G80" s="37"/>
      <c r="H80" s="59"/>
      <c r="I80" s="59"/>
    </row>
    <row r="81" spans="1:9" ht="18">
      <c r="A81" s="34"/>
      <c r="B81" s="36" t="s">
        <v>136</v>
      </c>
      <c r="C81" s="34" t="s">
        <v>161</v>
      </c>
      <c r="D81" s="37"/>
      <c r="E81" s="37"/>
      <c r="F81" s="37"/>
      <c r="G81" s="37"/>
      <c r="H81" s="59"/>
      <c r="I81" s="59"/>
    </row>
    <row r="82" spans="1:9" ht="18">
      <c r="A82" s="34"/>
      <c r="B82" s="38" t="s">
        <v>137</v>
      </c>
      <c r="C82" s="34" t="s">
        <v>161</v>
      </c>
      <c r="D82" s="37">
        <v>564.1185294453214</v>
      </c>
      <c r="E82" s="37">
        <v>561.065006622692</v>
      </c>
      <c r="F82" s="37">
        <v>497.52737779834047</v>
      </c>
      <c r="G82" s="37">
        <v>497.52737779834047</v>
      </c>
      <c r="H82" s="59">
        <f t="shared" si="2"/>
        <v>0.13384419555293683</v>
      </c>
      <c r="I82" s="59">
        <f t="shared" si="2"/>
        <v>0.12770679898163267</v>
      </c>
    </row>
    <row r="83" spans="1:9" ht="18">
      <c r="A83" s="34"/>
      <c r="B83" s="36" t="s">
        <v>138</v>
      </c>
      <c r="C83" s="34" t="s">
        <v>161</v>
      </c>
      <c r="D83" s="37">
        <v>553.3728725692181</v>
      </c>
      <c r="E83" s="37">
        <v>544.851819985124</v>
      </c>
      <c r="F83" s="37">
        <v>517.7191066572451</v>
      </c>
      <c r="G83" s="37">
        <v>517.7191066572451</v>
      </c>
      <c r="H83" s="59">
        <f t="shared" si="2"/>
        <v>0.06886700810054802</v>
      </c>
      <c r="I83" s="59">
        <f t="shared" si="2"/>
        <v>0.05240817458537821</v>
      </c>
    </row>
    <row r="84" spans="1:9" ht="18">
      <c r="A84" s="34"/>
      <c r="B84" s="36" t="s">
        <v>139</v>
      </c>
      <c r="C84" s="34" t="s">
        <v>161</v>
      </c>
      <c r="D84" s="37">
        <v>592.2627229318842</v>
      </c>
      <c r="E84" s="37">
        <v>586.4050226750087</v>
      </c>
      <c r="F84" s="37">
        <v>570.682451253482</v>
      </c>
      <c r="G84" s="37">
        <v>570.682451253482</v>
      </c>
      <c r="H84" s="59">
        <f t="shared" si="2"/>
        <v>0.03781485067746874</v>
      </c>
      <c r="I84" s="59">
        <f t="shared" si="2"/>
        <v>0.02755047292411513</v>
      </c>
    </row>
    <row r="85" spans="1:9" ht="18">
      <c r="A85" s="34"/>
      <c r="B85" s="36" t="s">
        <v>140</v>
      </c>
      <c r="C85" s="34" t="s">
        <v>161</v>
      </c>
      <c r="D85" s="37">
        <v>654.5188728742114</v>
      </c>
      <c r="E85" s="37">
        <v>648.9842253968702</v>
      </c>
      <c r="F85" s="37">
        <v>635.836892670247</v>
      </c>
      <c r="G85" s="37">
        <v>635.836892670247</v>
      </c>
      <c r="H85" s="59">
        <f t="shared" si="2"/>
        <v>0.029381717889171117</v>
      </c>
      <c r="I85" s="59">
        <f t="shared" si="2"/>
        <v>0.020677209640053942</v>
      </c>
    </row>
    <row r="86" spans="1:9" ht="18">
      <c r="A86" s="34"/>
      <c r="B86" s="36" t="s">
        <v>147</v>
      </c>
      <c r="C86" s="34" t="s">
        <v>161</v>
      </c>
      <c r="D86" s="37">
        <v>522.4244326965438</v>
      </c>
      <c r="E86" s="37">
        <v>523.4426092365263</v>
      </c>
      <c r="F86" s="37">
        <v>512.3451588438527</v>
      </c>
      <c r="G86" s="37">
        <v>512.3451588438527</v>
      </c>
      <c r="H86" s="59">
        <f t="shared" si="2"/>
        <v>0.019672819541099614</v>
      </c>
      <c r="I86" s="59">
        <f t="shared" si="2"/>
        <v>0.021660105889779284</v>
      </c>
    </row>
    <row r="87" spans="1:9" ht="24.75" customHeight="1">
      <c r="A87" s="34"/>
      <c r="B87" s="38" t="s">
        <v>142</v>
      </c>
      <c r="C87" s="34" t="s">
        <v>161</v>
      </c>
      <c r="D87" s="37">
        <v>592.5824085166223</v>
      </c>
      <c r="E87" s="37">
        <v>587.9690847453371</v>
      </c>
      <c r="F87" s="37">
        <v>567.5880330090624</v>
      </c>
      <c r="G87" s="37">
        <v>567.5880330090624</v>
      </c>
      <c r="H87" s="59">
        <f t="shared" si="2"/>
        <v>0.04403612136614728</v>
      </c>
      <c r="I87" s="59">
        <f t="shared" si="2"/>
        <v>0.035908177324008646</v>
      </c>
    </row>
    <row r="88" spans="1:9" ht="18">
      <c r="A88" s="34"/>
      <c r="B88" s="36" t="s">
        <v>143</v>
      </c>
      <c r="C88" s="34" t="s">
        <v>161</v>
      </c>
      <c r="D88" s="37">
        <v>42.54811410286963</v>
      </c>
      <c r="E88" s="37">
        <v>54.69881533180441</v>
      </c>
      <c r="F88" s="37">
        <v>66.03999348477066</v>
      </c>
      <c r="G88" s="37">
        <v>66.03999348477066</v>
      </c>
      <c r="H88" s="59">
        <f t="shared" si="2"/>
        <v>-0.35572201240932044</v>
      </c>
      <c r="I88" s="59">
        <f t="shared" si="2"/>
        <v>-0.17173196959175374</v>
      </c>
    </row>
    <row r="89" spans="1:9" ht="30" customHeight="1">
      <c r="A89" s="34"/>
      <c r="B89" s="36" t="s">
        <v>144</v>
      </c>
      <c r="C89" s="34" t="s">
        <v>161</v>
      </c>
      <c r="D89" s="37">
        <v>469.80845300106915</v>
      </c>
      <c r="E89" s="37">
        <v>460.1906335659034</v>
      </c>
      <c r="F89" s="37">
        <v>406.34638097411056</v>
      </c>
      <c r="G89" s="37">
        <v>406.34638097411056</v>
      </c>
      <c r="H89" s="59">
        <f t="shared" si="2"/>
        <v>0.1561772787906334</v>
      </c>
      <c r="I89" s="59">
        <f t="shared" si="2"/>
        <v>0.13250826170203642</v>
      </c>
    </row>
    <row r="90" spans="1:9" ht="36.75" customHeight="1">
      <c r="A90" s="42"/>
      <c r="B90" s="43"/>
      <c r="C90" s="42"/>
      <c r="D90" s="44"/>
      <c r="E90" s="37"/>
      <c r="F90" s="44"/>
      <c r="G90" s="44"/>
      <c r="H90" s="59"/>
      <c r="I90" s="59"/>
    </row>
    <row r="91" spans="1:9" ht="36">
      <c r="A91" s="42" t="s">
        <v>165</v>
      </c>
      <c r="B91" s="45" t="s">
        <v>166</v>
      </c>
      <c r="C91" s="42"/>
      <c r="D91" s="42"/>
      <c r="E91" s="37"/>
      <c r="F91" s="42"/>
      <c r="G91" s="42"/>
      <c r="H91" s="59"/>
      <c r="I91" s="59"/>
    </row>
    <row r="92" spans="1:9" ht="18">
      <c r="A92" s="42"/>
      <c r="B92" s="43" t="s">
        <v>0</v>
      </c>
      <c r="C92" s="46" t="s">
        <v>167</v>
      </c>
      <c r="D92" s="29">
        <v>478208.0898377929</v>
      </c>
      <c r="E92" s="68">
        <v>942533.0134479414</v>
      </c>
      <c r="F92" s="29">
        <v>384346.58614326455</v>
      </c>
      <c r="G92" s="37">
        <v>384346.58614326455</v>
      </c>
      <c r="H92" s="59">
        <f>(D92-F92)/F92</f>
        <v>0.24421058252756705</v>
      </c>
      <c r="I92" s="59">
        <f>(E92-G92)/G92</f>
        <v>1.4522996884291663</v>
      </c>
    </row>
    <row r="93" spans="1:9" ht="18">
      <c r="A93" s="42"/>
      <c r="B93" s="43" t="s">
        <v>134</v>
      </c>
      <c r="C93" s="46" t="s">
        <v>167</v>
      </c>
      <c r="D93" s="29">
        <v>0</v>
      </c>
      <c r="E93" s="68">
        <v>0</v>
      </c>
      <c r="F93" s="29">
        <v>0</v>
      </c>
      <c r="G93" s="29">
        <v>0</v>
      </c>
      <c r="H93" s="59"/>
      <c r="I93" s="59"/>
    </row>
    <row r="94" spans="1:9" ht="18">
      <c r="A94" s="42"/>
      <c r="B94" s="43" t="s">
        <v>136</v>
      </c>
      <c r="C94" s="46" t="s">
        <v>167</v>
      </c>
      <c r="D94" s="29">
        <v>0</v>
      </c>
      <c r="E94" s="68">
        <v>0</v>
      </c>
      <c r="F94" s="29">
        <v>0</v>
      </c>
      <c r="G94" s="29">
        <v>0</v>
      </c>
      <c r="H94" s="59"/>
      <c r="I94" s="59"/>
    </row>
    <row r="95" spans="1:9" ht="18">
      <c r="A95" s="42"/>
      <c r="B95" s="45" t="s">
        <v>137</v>
      </c>
      <c r="C95" s="46" t="s">
        <v>167</v>
      </c>
      <c r="D95" s="29">
        <v>478141.80094261165</v>
      </c>
      <c r="E95" s="68">
        <v>942402.3601330747</v>
      </c>
      <c r="F95" s="29">
        <v>384346.58614326455</v>
      </c>
      <c r="G95" s="37">
        <v>384346.58614326455</v>
      </c>
      <c r="H95" s="59">
        <f>(D95-F95)/F95</f>
        <v>0.24403811086378452</v>
      </c>
      <c r="I95" s="59">
        <f>(E95-G95)/G95</f>
        <v>1.4519597522372576</v>
      </c>
    </row>
    <row r="96" spans="1:9" ht="18">
      <c r="A96" s="42"/>
      <c r="B96" s="43" t="s">
        <v>138</v>
      </c>
      <c r="C96" s="46" t="s">
        <v>167</v>
      </c>
      <c r="D96" s="29">
        <v>325.52499736208057</v>
      </c>
      <c r="E96" s="68">
        <v>587.5849210510345</v>
      </c>
      <c r="F96" s="29">
        <v>270.1048875213636</v>
      </c>
      <c r="G96" s="37">
        <v>270.1048875213636</v>
      </c>
      <c r="H96" s="60">
        <f aca="true" t="shared" si="3" ref="H96:I102">(D96-F96)/F96</f>
        <v>0.2051799593457323</v>
      </c>
      <c r="I96" s="60">
        <f t="shared" si="3"/>
        <v>1.1753953674924162</v>
      </c>
    </row>
    <row r="97" spans="1:9" ht="18">
      <c r="A97" s="42"/>
      <c r="B97" s="43" t="s">
        <v>139</v>
      </c>
      <c r="C97" s="46" t="s">
        <v>167</v>
      </c>
      <c r="D97" s="29">
        <v>1210.896734190365</v>
      </c>
      <c r="E97" s="68">
        <v>2175.9003700818075</v>
      </c>
      <c r="F97" s="29">
        <v>1004.125585623383</v>
      </c>
      <c r="G97" s="37">
        <v>1004.125585623383</v>
      </c>
      <c r="H97" s="60">
        <f t="shared" si="3"/>
        <v>0.20592160136883061</v>
      </c>
      <c r="I97" s="60">
        <f t="shared" si="3"/>
        <v>1.1669603894526412</v>
      </c>
    </row>
    <row r="98" spans="1:9" ht="18">
      <c r="A98" s="42"/>
      <c r="B98" s="43" t="s">
        <v>140</v>
      </c>
      <c r="C98" s="46" t="s">
        <v>167</v>
      </c>
      <c r="D98" s="29">
        <v>1431.3848107880997</v>
      </c>
      <c r="E98" s="68">
        <v>2837.403036417111</v>
      </c>
      <c r="F98" s="29">
        <v>1388.3850002464242</v>
      </c>
      <c r="G98" s="37">
        <v>1388.3850002464242</v>
      </c>
      <c r="H98" s="60">
        <f t="shared" si="3"/>
        <v>0.03097109989955487</v>
      </c>
      <c r="I98" s="60">
        <f t="shared" si="3"/>
        <v>1.0436716299250572</v>
      </c>
    </row>
    <row r="99" spans="1:9" ht="18">
      <c r="A99" s="42"/>
      <c r="B99" s="43" t="s">
        <v>147</v>
      </c>
      <c r="C99" s="46" t="s">
        <v>167</v>
      </c>
      <c r="D99" s="29">
        <v>300.2497992319001</v>
      </c>
      <c r="E99" s="68">
        <v>597.7933853387476</v>
      </c>
      <c r="F99" s="29">
        <v>394.08425306804236</v>
      </c>
      <c r="G99" s="37">
        <v>394.08425306804236</v>
      </c>
      <c r="H99" s="60">
        <f t="shared" si="3"/>
        <v>-0.23810759528100414</v>
      </c>
      <c r="I99" s="60">
        <f t="shared" si="3"/>
        <v>0.5169177166678948</v>
      </c>
    </row>
    <row r="100" spans="1:9" ht="30.75" customHeight="1">
      <c r="A100" s="42"/>
      <c r="B100" s="45" t="s">
        <v>168</v>
      </c>
      <c r="C100" s="46" t="s">
        <v>167</v>
      </c>
      <c r="D100" s="29">
        <v>477.4316952717526</v>
      </c>
      <c r="E100" s="68">
        <v>902.9578231688644</v>
      </c>
      <c r="F100" s="29">
        <v>439.47386158853004</v>
      </c>
      <c r="G100" s="37">
        <v>439.47386158853004</v>
      </c>
      <c r="H100" s="60">
        <f t="shared" si="3"/>
        <v>0.08637108369999406</v>
      </c>
      <c r="I100" s="60">
        <f t="shared" si="3"/>
        <v>1.0546337384094175</v>
      </c>
    </row>
    <row r="101" spans="1:9" ht="18">
      <c r="A101" s="42"/>
      <c r="B101" s="43" t="s">
        <v>143</v>
      </c>
      <c r="C101" s="46" t="s">
        <v>167</v>
      </c>
      <c r="D101" s="29">
        <v>1459.3790210722725</v>
      </c>
      <c r="E101" s="68">
        <v>3140.1022872492495</v>
      </c>
      <c r="F101" s="29">
        <v>2041.1618405825823</v>
      </c>
      <c r="G101" s="37">
        <v>2041.1618405825823</v>
      </c>
      <c r="H101" s="60">
        <f t="shared" si="3"/>
        <v>-0.28502532623491483</v>
      </c>
      <c r="I101" s="60">
        <f t="shared" si="3"/>
        <v>0.5383896684806782</v>
      </c>
    </row>
    <row r="102" spans="1:9" ht="32.25" customHeight="1">
      <c r="A102" s="42"/>
      <c r="B102" s="45" t="s">
        <v>144</v>
      </c>
      <c r="C102" s="46" t="s">
        <v>167</v>
      </c>
      <c r="D102" s="29">
        <v>1216.5452496023267</v>
      </c>
      <c r="E102" s="68">
        <v>2409.746378278505</v>
      </c>
      <c r="F102" s="29">
        <v>1082.617336276631</v>
      </c>
      <c r="G102" s="37">
        <v>1082.617336276631</v>
      </c>
      <c r="H102" s="61">
        <f t="shared" si="3"/>
        <v>0.12370752697005989</v>
      </c>
      <c r="I102" s="61">
        <f t="shared" si="3"/>
        <v>1.2258523834157087</v>
      </c>
    </row>
    <row r="106" spans="2:8" ht="18.75" thickBot="1">
      <c r="B106" s="2"/>
      <c r="C106" s="2"/>
      <c r="D106" s="2"/>
      <c r="E106" s="2"/>
      <c r="F106" s="2"/>
      <c r="G106" s="2"/>
      <c r="H106" s="2"/>
    </row>
    <row r="107" spans="1:9" ht="18.75" thickBot="1">
      <c r="A107" s="185"/>
      <c r="B107" s="186"/>
      <c r="C107" s="187"/>
      <c r="D107" s="47"/>
      <c r="E107" s="47"/>
      <c r="F107" s="47"/>
      <c r="G107" s="47"/>
      <c r="H107" s="188"/>
      <c r="I107" s="188"/>
    </row>
    <row r="108" spans="1:9" ht="18.75" thickBot="1">
      <c r="A108" s="185"/>
      <c r="B108" s="186"/>
      <c r="C108" s="187"/>
      <c r="D108" s="48"/>
      <c r="E108" s="48"/>
      <c r="F108" s="48"/>
      <c r="G108" s="48"/>
      <c r="H108" s="48"/>
      <c r="I108" s="48"/>
    </row>
    <row r="109" spans="1:8" ht="18">
      <c r="A109" s="49" t="s">
        <v>135</v>
      </c>
      <c r="B109" s="50"/>
      <c r="C109" s="2"/>
      <c r="D109" s="2"/>
      <c r="E109" s="2"/>
      <c r="F109" s="2"/>
      <c r="G109" s="2"/>
      <c r="H109" s="2"/>
    </row>
    <row r="110" spans="1:9" ht="18">
      <c r="A110" s="49"/>
      <c r="B110" s="51"/>
      <c r="C110" s="2"/>
      <c r="D110" s="2"/>
      <c r="E110" s="2"/>
      <c r="F110" s="2"/>
      <c r="G110" s="2"/>
      <c r="H110" s="62"/>
      <c r="I110" s="62"/>
    </row>
    <row r="111" spans="1:9" ht="18">
      <c r="A111" s="49"/>
      <c r="B111" s="51"/>
      <c r="C111" s="2"/>
      <c r="D111" s="2"/>
      <c r="E111" s="2"/>
      <c r="F111" s="2"/>
      <c r="G111" s="2"/>
      <c r="H111" s="62"/>
      <c r="I111" s="62"/>
    </row>
    <row r="112" spans="1:9" ht="18">
      <c r="A112" s="49"/>
      <c r="B112" s="51"/>
      <c r="C112" s="2"/>
      <c r="D112" s="2"/>
      <c r="E112" s="2"/>
      <c r="F112" s="2"/>
      <c r="G112" s="2"/>
      <c r="H112" s="62"/>
      <c r="I112" s="62"/>
    </row>
    <row r="113" spans="1:9" ht="18">
      <c r="A113" s="49"/>
      <c r="B113" s="51"/>
      <c r="C113" s="2"/>
      <c r="D113" s="2"/>
      <c r="E113" s="2"/>
      <c r="F113" s="2"/>
      <c r="G113" s="2"/>
      <c r="H113" s="62"/>
      <c r="I113" s="62"/>
    </row>
    <row r="114" spans="1:9" ht="18">
      <c r="A114" s="49"/>
      <c r="B114" s="51"/>
      <c r="C114" s="2"/>
      <c r="D114" s="2"/>
      <c r="E114" s="2"/>
      <c r="F114" s="2"/>
      <c r="G114" s="2"/>
      <c r="H114" s="62"/>
      <c r="I114" s="62"/>
    </row>
    <row r="115" spans="1:9" ht="18">
      <c r="A115" s="49"/>
      <c r="B115" s="51"/>
      <c r="C115" s="2"/>
      <c r="D115" s="2"/>
      <c r="E115" s="2"/>
      <c r="F115" s="2"/>
      <c r="G115" s="2"/>
      <c r="H115" s="62"/>
      <c r="I115" s="62"/>
    </row>
    <row r="116" spans="1:9" ht="18">
      <c r="A116" s="49"/>
      <c r="B116" s="51"/>
      <c r="C116" s="2"/>
      <c r="D116" s="2"/>
      <c r="E116" s="2"/>
      <c r="F116" s="2"/>
      <c r="G116" s="2"/>
      <c r="H116" s="62"/>
      <c r="I116" s="62"/>
    </row>
    <row r="117" spans="1:9" ht="18">
      <c r="A117" s="49"/>
      <c r="B117" s="51"/>
      <c r="C117" s="2"/>
      <c r="D117" s="2"/>
      <c r="E117" s="21"/>
      <c r="F117" s="2"/>
      <c r="G117" s="21"/>
      <c r="H117" s="62"/>
      <c r="I117" s="62"/>
    </row>
    <row r="118" spans="1:9" ht="18">
      <c r="A118" s="49"/>
      <c r="B118" s="51"/>
      <c r="C118" s="2"/>
      <c r="D118" s="2"/>
      <c r="E118" s="2"/>
      <c r="F118" s="2"/>
      <c r="G118" s="2"/>
      <c r="H118" s="62"/>
      <c r="I118" s="62"/>
    </row>
    <row r="119" spans="1:9" ht="18">
      <c r="A119" s="49"/>
      <c r="B119" s="51"/>
      <c r="C119" s="2"/>
      <c r="D119" s="2"/>
      <c r="E119" s="2"/>
      <c r="F119" s="2"/>
      <c r="G119" s="2"/>
      <c r="H119" s="62"/>
      <c r="I119" s="62"/>
    </row>
    <row r="120" spans="1:9" ht="18">
      <c r="A120" s="49"/>
      <c r="B120" s="51"/>
      <c r="C120" s="2"/>
      <c r="D120" s="2"/>
      <c r="E120" s="2"/>
      <c r="F120" s="2"/>
      <c r="G120" s="2"/>
      <c r="H120" s="62"/>
      <c r="I120" s="62"/>
    </row>
    <row r="121" spans="2:8" ht="18">
      <c r="B121" s="2"/>
      <c r="C121" s="2"/>
      <c r="D121" s="2"/>
      <c r="E121" s="2"/>
      <c r="F121" s="2"/>
      <c r="G121" s="2"/>
      <c r="H121" s="2"/>
    </row>
    <row r="122" spans="2:8" ht="18">
      <c r="B122" s="2"/>
      <c r="C122" s="2"/>
      <c r="D122" s="2"/>
      <c r="E122" s="2"/>
      <c r="F122" s="2"/>
      <c r="G122" s="2"/>
      <c r="H122" s="2"/>
    </row>
    <row r="123" spans="2:8" ht="18">
      <c r="B123" s="2"/>
      <c r="C123" s="2"/>
      <c r="D123" s="2"/>
      <c r="E123" s="2"/>
      <c r="F123" s="2"/>
      <c r="G123" s="2"/>
      <c r="H123" s="2"/>
    </row>
    <row r="124" spans="1:9" ht="18">
      <c r="A124" s="49" t="s">
        <v>163</v>
      </c>
      <c r="B124" s="52"/>
      <c r="C124" s="2"/>
      <c r="D124" s="2"/>
      <c r="E124" s="2"/>
      <c r="F124" s="2"/>
      <c r="G124" s="2"/>
      <c r="H124" s="62"/>
      <c r="I124" s="62"/>
    </row>
    <row r="125" spans="1:9" ht="18">
      <c r="A125" s="49"/>
      <c r="B125" s="51"/>
      <c r="C125" s="2"/>
      <c r="D125" s="2"/>
      <c r="E125" s="2"/>
      <c r="F125" s="2"/>
      <c r="G125" s="2"/>
      <c r="H125" s="62"/>
      <c r="I125" s="62"/>
    </row>
    <row r="126" spans="1:9" ht="18">
      <c r="A126" s="49"/>
      <c r="B126" s="51"/>
      <c r="C126" s="2"/>
      <c r="D126" s="2"/>
      <c r="E126" s="2"/>
      <c r="F126" s="2"/>
      <c r="G126" s="2"/>
      <c r="H126" s="62"/>
      <c r="I126" s="62"/>
    </row>
    <row r="127" spans="1:9" ht="18">
      <c r="A127" s="49"/>
      <c r="B127" s="51"/>
      <c r="C127" s="2"/>
      <c r="D127" s="2"/>
      <c r="E127" s="2"/>
      <c r="F127" s="2"/>
      <c r="G127" s="2"/>
      <c r="H127" s="62"/>
      <c r="I127" s="62"/>
    </row>
    <row r="128" spans="1:9" ht="18">
      <c r="A128" s="49"/>
      <c r="B128" s="51"/>
      <c r="C128" s="2"/>
      <c r="D128" s="2"/>
      <c r="E128" s="2"/>
      <c r="F128" s="2"/>
      <c r="G128" s="2"/>
      <c r="H128" s="62"/>
      <c r="I128" s="62"/>
    </row>
    <row r="129" spans="1:9" ht="18">
      <c r="A129" s="49"/>
      <c r="B129" s="51"/>
      <c r="C129" s="2"/>
      <c r="D129" s="2"/>
      <c r="E129" s="2"/>
      <c r="F129" s="2"/>
      <c r="G129" s="2"/>
      <c r="H129" s="62"/>
      <c r="I129" s="62"/>
    </row>
    <row r="130" spans="1:9" ht="18">
      <c r="A130" s="49"/>
      <c r="B130" s="51"/>
      <c r="C130" s="2"/>
      <c r="D130" s="2"/>
      <c r="E130" s="2"/>
      <c r="F130" s="2"/>
      <c r="G130" s="2"/>
      <c r="H130" s="62"/>
      <c r="I130" s="62"/>
    </row>
    <row r="131" spans="1:9" ht="18">
      <c r="A131" s="49"/>
      <c r="B131" s="51"/>
      <c r="C131" s="2"/>
      <c r="D131" s="2"/>
      <c r="E131" s="2"/>
      <c r="F131" s="2"/>
      <c r="G131" s="2"/>
      <c r="H131" s="62"/>
      <c r="I131" s="62"/>
    </row>
    <row r="132" spans="1:9" ht="18">
      <c r="A132" s="49"/>
      <c r="B132" s="51"/>
      <c r="C132" s="2"/>
      <c r="D132" s="2"/>
      <c r="E132" s="2"/>
      <c r="F132" s="2"/>
      <c r="G132" s="2"/>
      <c r="H132" s="62"/>
      <c r="I132" s="62"/>
    </row>
    <row r="133" spans="1:9" ht="18">
      <c r="A133" s="49"/>
      <c r="B133" s="51"/>
      <c r="C133" s="2"/>
      <c r="D133" s="2"/>
      <c r="E133" s="2"/>
      <c r="F133" s="2"/>
      <c r="G133" s="2"/>
      <c r="H133" s="62"/>
      <c r="I133" s="62"/>
    </row>
    <row r="134" spans="1:9" ht="18">
      <c r="A134" s="49"/>
      <c r="B134" s="51"/>
      <c r="C134" s="2"/>
      <c r="D134" s="2"/>
      <c r="E134" s="2"/>
      <c r="F134" s="2"/>
      <c r="G134" s="2"/>
      <c r="H134" s="62"/>
      <c r="I134" s="62"/>
    </row>
    <row r="135" spans="1:9" ht="18">
      <c r="A135" s="49"/>
      <c r="B135" s="51"/>
      <c r="C135" s="2"/>
      <c r="D135" s="2"/>
      <c r="E135" s="21"/>
      <c r="F135" s="2"/>
      <c r="G135" s="21"/>
      <c r="H135" s="62"/>
      <c r="I135" s="62"/>
    </row>
    <row r="136" spans="2:8" ht="18">
      <c r="B136" s="2"/>
      <c r="C136" s="2"/>
      <c r="D136" s="2"/>
      <c r="E136" s="2"/>
      <c r="F136" s="2"/>
      <c r="G136" s="2"/>
      <c r="H136" s="2"/>
    </row>
  </sheetData>
  <sheetProtection/>
  <mergeCells count="29">
    <mergeCell ref="A1:I1"/>
    <mergeCell ref="A2:I2"/>
    <mergeCell ref="H3:I3"/>
    <mergeCell ref="A4:A5"/>
    <mergeCell ref="B4:B5"/>
    <mergeCell ref="C4:C5"/>
    <mergeCell ref="D4:E4"/>
    <mergeCell ref="F4:G4"/>
    <mergeCell ref="H4:I4"/>
    <mergeCell ref="F64:G64"/>
    <mergeCell ref="H64:I64"/>
    <mergeCell ref="A30:I30"/>
    <mergeCell ref="A31:I31"/>
    <mergeCell ref="H32:I32"/>
    <mergeCell ref="A33:A34"/>
    <mergeCell ref="B33:B34"/>
    <mergeCell ref="C33:C34"/>
    <mergeCell ref="F33:G33"/>
    <mergeCell ref="H33:I33"/>
    <mergeCell ref="A107:A108"/>
    <mergeCell ref="B107:B108"/>
    <mergeCell ref="C107:C108"/>
    <mergeCell ref="H107:I107"/>
    <mergeCell ref="A61:I61"/>
    <mergeCell ref="A62:I62"/>
    <mergeCell ref="H63:I63"/>
    <mergeCell ref="A64:A65"/>
    <mergeCell ref="B64:B65"/>
    <mergeCell ref="C64:C6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M20" sqref="M20"/>
    </sheetView>
  </sheetViews>
  <sheetFormatPr defaultColWidth="9.140625" defaultRowHeight="12.75"/>
  <cols>
    <col min="2" max="2" width="14.00390625" style="0" customWidth="1"/>
    <col min="3" max="4" width="14.140625" style="0" customWidth="1"/>
    <col min="5" max="5" width="13.421875" style="0" customWidth="1"/>
    <col min="6" max="6" width="14.421875" style="0" customWidth="1"/>
    <col min="7" max="7" width="12.8515625" style="0" customWidth="1"/>
  </cols>
  <sheetData>
    <row r="1" spans="1:7" ht="15.75" thickBot="1">
      <c r="A1" s="295" t="s">
        <v>221</v>
      </c>
      <c r="B1" s="296"/>
      <c r="C1" s="296"/>
      <c r="D1" s="296"/>
      <c r="E1" s="297"/>
      <c r="F1" s="297"/>
      <c r="G1" s="298" t="s">
        <v>222</v>
      </c>
    </row>
    <row r="2" spans="1:7" ht="15">
      <c r="A2" s="299"/>
      <c r="B2" s="300"/>
      <c r="C2" s="300"/>
      <c r="D2" s="300"/>
      <c r="E2" s="301"/>
      <c r="F2" s="301"/>
      <c r="G2" s="302"/>
    </row>
    <row r="3" spans="1:7" ht="15">
      <c r="A3" s="303" t="s">
        <v>223</v>
      </c>
      <c r="B3" s="300"/>
      <c r="C3" s="300"/>
      <c r="D3" s="300"/>
      <c r="E3" s="301"/>
      <c r="F3" s="301"/>
      <c r="G3" s="302"/>
    </row>
    <row r="4" spans="1:7" ht="15">
      <c r="A4" s="299"/>
      <c r="B4" s="300"/>
      <c r="C4" s="300"/>
      <c r="D4" s="300"/>
      <c r="E4" s="301"/>
      <c r="F4" s="301"/>
      <c r="G4" s="302"/>
    </row>
    <row r="5" spans="1:7" ht="15">
      <c r="A5" s="304" t="s">
        <v>224</v>
      </c>
      <c r="B5" s="305"/>
      <c r="C5" s="305"/>
      <c r="D5" s="300"/>
      <c r="E5" s="301"/>
      <c r="F5" s="301"/>
      <c r="G5" s="302"/>
    </row>
    <row r="6" spans="1:7" ht="15">
      <c r="A6" s="299"/>
      <c r="B6" s="300"/>
      <c r="C6" s="300"/>
      <c r="D6" s="300"/>
      <c r="E6" s="301"/>
      <c r="F6" s="301"/>
      <c r="G6" s="302"/>
    </row>
    <row r="7" spans="1:7" ht="18">
      <c r="A7" s="306" t="s">
        <v>225</v>
      </c>
      <c r="B7" s="300"/>
      <c r="C7" s="300"/>
      <c r="D7" s="300"/>
      <c r="E7" s="301"/>
      <c r="F7" s="301"/>
      <c r="G7" s="302"/>
    </row>
    <row r="8" spans="1:7" ht="15">
      <c r="A8" s="299"/>
      <c r="B8" s="300"/>
      <c r="C8" s="300"/>
      <c r="D8" s="300"/>
      <c r="E8" s="301"/>
      <c r="F8" s="301"/>
      <c r="G8" s="302"/>
    </row>
    <row r="9" spans="1:7" ht="15">
      <c r="A9" s="307" t="s">
        <v>226</v>
      </c>
      <c r="B9" s="308"/>
      <c r="C9" s="300"/>
      <c r="D9" s="300"/>
      <c r="E9" s="301"/>
      <c r="F9" s="301"/>
      <c r="G9" s="302"/>
    </row>
    <row r="10" spans="1:7" ht="15.75">
      <c r="A10" s="309" t="s">
        <v>227</v>
      </c>
      <c r="B10" s="310"/>
      <c r="C10" s="310"/>
      <c r="D10" s="310"/>
      <c r="E10" s="310"/>
      <c r="F10" s="310"/>
      <c r="G10" s="311"/>
    </row>
    <row r="11" spans="1:7" ht="120">
      <c r="A11" s="312" t="s">
        <v>228</v>
      </c>
      <c r="B11" s="312" t="s">
        <v>229</v>
      </c>
      <c r="C11" s="312" t="s">
        <v>230</v>
      </c>
      <c r="D11" s="312" t="s">
        <v>231</v>
      </c>
      <c r="E11" s="312" t="s">
        <v>232</v>
      </c>
      <c r="F11" s="312" t="s">
        <v>233</v>
      </c>
      <c r="G11" s="312" t="s">
        <v>234</v>
      </c>
    </row>
    <row r="12" spans="1:7" ht="15">
      <c r="A12" s="313" t="s">
        <v>235</v>
      </c>
      <c r="B12" s="314">
        <v>7</v>
      </c>
      <c r="C12" s="314">
        <v>210</v>
      </c>
      <c r="D12" s="315">
        <v>7.43077607880369</v>
      </c>
      <c r="E12" s="315">
        <v>6.350740655131515</v>
      </c>
      <c r="F12" s="316">
        <v>47</v>
      </c>
      <c r="G12" s="317"/>
    </row>
    <row r="13" spans="1:7" ht="15">
      <c r="A13" s="313" t="s">
        <v>236</v>
      </c>
      <c r="B13" s="314">
        <v>6</v>
      </c>
      <c r="C13" s="314">
        <v>77</v>
      </c>
      <c r="D13" s="315">
        <v>8.36493973542201</v>
      </c>
      <c r="E13" s="315">
        <v>8.886575492827479</v>
      </c>
      <c r="F13" s="316">
        <v>33</v>
      </c>
      <c r="G13" s="317"/>
    </row>
    <row r="14" spans="1:7" ht="15">
      <c r="A14" s="313" t="s">
        <v>237</v>
      </c>
      <c r="B14" s="314">
        <v>0</v>
      </c>
      <c r="C14" s="314">
        <v>48</v>
      </c>
      <c r="D14" s="315">
        <v>3.7071785995711233</v>
      </c>
      <c r="E14" s="315">
        <v>5.408630629946636</v>
      </c>
      <c r="F14" s="316">
        <v>22</v>
      </c>
      <c r="G14" s="317"/>
    </row>
    <row r="15" spans="1:7" ht="15">
      <c r="A15" s="313" t="s">
        <v>238</v>
      </c>
      <c r="B15" s="314">
        <v>1</v>
      </c>
      <c r="C15" s="314">
        <v>49</v>
      </c>
      <c r="D15" s="315">
        <v>9.190390159197639</v>
      </c>
      <c r="E15" s="315">
        <v>11.167838711668097</v>
      </c>
      <c r="F15" s="316">
        <v>14</v>
      </c>
      <c r="G15" s="317"/>
    </row>
    <row r="16" spans="1:7" ht="15">
      <c r="A16" s="313" t="s">
        <v>239</v>
      </c>
      <c r="B16" s="314">
        <v>28</v>
      </c>
      <c r="C16" s="314">
        <v>88</v>
      </c>
      <c r="D16" s="315">
        <v>24.42332705249338</v>
      </c>
      <c r="E16" s="315">
        <v>25.120175438172794</v>
      </c>
      <c r="F16" s="316">
        <v>37</v>
      </c>
      <c r="G16" s="317"/>
    </row>
    <row r="17" spans="1:7" ht="15">
      <c r="A17" s="313" t="s">
        <v>240</v>
      </c>
      <c r="B17" s="314">
        <v>10</v>
      </c>
      <c r="C17" s="314">
        <v>67</v>
      </c>
      <c r="D17" s="315">
        <v>15.271911127646318</v>
      </c>
      <c r="E17" s="315">
        <v>15.517504827058659</v>
      </c>
      <c r="F17" s="316">
        <v>1</v>
      </c>
      <c r="G17" s="317"/>
    </row>
    <row r="18" spans="1:7" ht="15">
      <c r="A18" s="313" t="s">
        <v>241</v>
      </c>
      <c r="B18" s="314">
        <v>0</v>
      </c>
      <c r="C18" s="314">
        <v>29</v>
      </c>
      <c r="D18" s="315">
        <v>-1.171864212512373</v>
      </c>
      <c r="E18" s="315">
        <v>-3.8012235624705975</v>
      </c>
      <c r="F18" s="316">
        <v>14</v>
      </c>
      <c r="G18" s="317"/>
    </row>
    <row r="19" spans="1:7" ht="15">
      <c r="A19" s="313" t="s">
        <v>242</v>
      </c>
      <c r="B19" s="314">
        <v>0</v>
      </c>
      <c r="C19" s="314">
        <v>40</v>
      </c>
      <c r="D19" s="315">
        <v>12.324292684577092</v>
      </c>
      <c r="E19" s="315">
        <v>12.945588529487026</v>
      </c>
      <c r="F19" s="316">
        <v>14</v>
      </c>
      <c r="G19" s="317"/>
    </row>
    <row r="20" spans="1:7" ht="15">
      <c r="A20" s="313" t="s">
        <v>243</v>
      </c>
      <c r="B20" s="314">
        <v>0</v>
      </c>
      <c r="C20" s="314">
        <v>106</v>
      </c>
      <c r="D20" s="315">
        <v>7.601707238729672</v>
      </c>
      <c r="E20" s="315">
        <v>6.831012097343482</v>
      </c>
      <c r="F20" s="316">
        <v>19</v>
      </c>
      <c r="G20" s="317"/>
    </row>
    <row r="21" spans="1:7" ht="15">
      <c r="A21" s="313" t="s">
        <v>244</v>
      </c>
      <c r="B21" s="314">
        <v>1</v>
      </c>
      <c r="C21" s="314">
        <v>16</v>
      </c>
      <c r="D21" s="315">
        <v>8.568330274777892</v>
      </c>
      <c r="E21" s="315">
        <v>11.190149431962055</v>
      </c>
      <c r="F21" s="316">
        <v>6</v>
      </c>
      <c r="G21" s="317"/>
    </row>
    <row r="22" spans="1:7" ht="15">
      <c r="A22" s="313" t="s">
        <v>245</v>
      </c>
      <c r="B22" s="314">
        <v>5</v>
      </c>
      <c r="C22" s="314">
        <v>48</v>
      </c>
      <c r="D22" s="315">
        <v>14.459298046388962</v>
      </c>
      <c r="E22" s="315">
        <v>13.739814180214161</v>
      </c>
      <c r="F22" s="316">
        <v>10</v>
      </c>
      <c r="G22" s="317"/>
    </row>
    <row r="23" spans="1:7" ht="15.75" thickBot="1">
      <c r="A23" s="318" t="s">
        <v>246</v>
      </c>
      <c r="B23" s="319">
        <v>11</v>
      </c>
      <c r="C23" s="319">
        <v>48</v>
      </c>
      <c r="D23" s="320">
        <v>20.1773109813535</v>
      </c>
      <c r="E23" s="320">
        <v>15.534609980876905</v>
      </c>
      <c r="F23" s="321">
        <v>32</v>
      </c>
      <c r="G23" s="322"/>
    </row>
    <row r="24" spans="1:7" ht="15.75" thickBot="1">
      <c r="A24" s="323" t="s">
        <v>169</v>
      </c>
      <c r="B24" s="324">
        <f>SUM(B12:B23)</f>
        <v>69</v>
      </c>
      <c r="C24" s="324">
        <f>SUM(C12:C23)</f>
        <v>826</v>
      </c>
      <c r="D24" s="325">
        <v>10.906869801606913</v>
      </c>
      <c r="E24" s="325">
        <v>10.495694438531482</v>
      </c>
      <c r="F24" s="326">
        <f>SUM(F12:F23)</f>
        <v>249</v>
      </c>
      <c r="G24" s="327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2" max="2" width="23.8515625" style="0" customWidth="1"/>
    <col min="3" max="3" width="11.57421875" style="0" customWidth="1"/>
    <col min="4" max="4" width="11.7109375" style="0" customWidth="1"/>
    <col min="5" max="5" width="12.00390625" style="0" customWidth="1"/>
    <col min="6" max="6" width="13.140625" style="0" customWidth="1"/>
    <col min="7" max="7" width="25.7109375" style="0" customWidth="1"/>
  </cols>
  <sheetData>
    <row r="1" spans="1:7" ht="15">
      <c r="A1" s="295" t="s">
        <v>221</v>
      </c>
      <c r="B1" s="300"/>
      <c r="C1" s="300"/>
      <c r="D1" s="300"/>
      <c r="E1" s="301"/>
      <c r="F1" s="301"/>
      <c r="G1" s="302"/>
    </row>
    <row r="2" spans="1:7" ht="15">
      <c r="A2" s="299"/>
      <c r="B2" s="300"/>
      <c r="C2" s="300"/>
      <c r="D2" s="300"/>
      <c r="E2" s="301"/>
      <c r="F2" s="301"/>
      <c r="G2" s="302"/>
    </row>
    <row r="3" spans="1:7" ht="15">
      <c r="A3" s="307" t="s">
        <v>226</v>
      </c>
      <c r="B3" s="300"/>
      <c r="C3" s="300"/>
      <c r="D3" s="300"/>
      <c r="E3" s="301"/>
      <c r="F3" s="301"/>
      <c r="G3" s="302"/>
    </row>
    <row r="4" spans="1:7" ht="18">
      <c r="A4" s="328" t="s">
        <v>247</v>
      </c>
      <c r="B4" s="329"/>
      <c r="C4" s="329"/>
      <c r="D4" s="329"/>
      <c r="E4" s="329"/>
      <c r="F4" s="329"/>
      <c r="G4" s="330"/>
    </row>
    <row r="5" spans="1:7" ht="105">
      <c r="A5" s="312" t="s">
        <v>228</v>
      </c>
      <c r="B5" s="312" t="s">
        <v>248</v>
      </c>
      <c r="C5" s="312" t="s">
        <v>230</v>
      </c>
      <c r="D5" s="312" t="s">
        <v>231</v>
      </c>
      <c r="E5" s="312" t="s">
        <v>232</v>
      </c>
      <c r="F5" s="312" t="s">
        <v>233</v>
      </c>
      <c r="G5" s="312" t="s">
        <v>234</v>
      </c>
    </row>
    <row r="6" spans="1:7" ht="15">
      <c r="A6" s="331" t="s">
        <v>235</v>
      </c>
      <c r="B6" s="314">
        <v>0</v>
      </c>
      <c r="C6" s="314">
        <v>13</v>
      </c>
      <c r="D6" s="315">
        <v>2.2498683311354153</v>
      </c>
      <c r="E6" s="315">
        <v>2.020984100777598</v>
      </c>
      <c r="F6" s="314">
        <v>0</v>
      </c>
      <c r="G6" s="317"/>
    </row>
    <row r="7" spans="1:7" ht="15">
      <c r="A7" s="331" t="s">
        <v>236</v>
      </c>
      <c r="B7" s="314">
        <v>0</v>
      </c>
      <c r="C7" s="314">
        <v>91</v>
      </c>
      <c r="D7" s="315">
        <v>2.256754820145399</v>
      </c>
      <c r="E7" s="315">
        <v>3.332743771735575</v>
      </c>
      <c r="F7" s="314">
        <v>39</v>
      </c>
      <c r="G7" s="317"/>
    </row>
    <row r="8" spans="1:7" ht="15">
      <c r="A8" s="331" t="s">
        <v>237</v>
      </c>
      <c r="B8" s="314">
        <v>2</v>
      </c>
      <c r="C8" s="314">
        <v>288</v>
      </c>
      <c r="D8" s="315">
        <v>0.21172959670685984</v>
      </c>
      <c r="E8" s="315">
        <v>1.7527599069204036</v>
      </c>
      <c r="F8" s="314">
        <v>144</v>
      </c>
      <c r="G8" s="317"/>
    </row>
    <row r="9" spans="1:7" ht="15">
      <c r="A9" s="331" t="s">
        <v>238</v>
      </c>
      <c r="B9" s="314"/>
      <c r="C9" s="314"/>
      <c r="D9" s="332"/>
      <c r="E9" s="315"/>
      <c r="F9" s="314"/>
      <c r="G9" s="317"/>
    </row>
    <row r="10" spans="1:7" ht="15">
      <c r="A10" s="331" t="s">
        <v>239</v>
      </c>
      <c r="B10" s="314">
        <v>0</v>
      </c>
      <c r="C10" s="314">
        <v>6</v>
      </c>
      <c r="D10" s="315">
        <v>2.1765738530082603</v>
      </c>
      <c r="E10" s="315">
        <v>3.4519931499819143</v>
      </c>
      <c r="F10" s="314">
        <v>1</v>
      </c>
      <c r="G10" s="317"/>
    </row>
    <row r="11" spans="1:7" ht="15">
      <c r="A11" s="331" t="s">
        <v>240</v>
      </c>
      <c r="B11" s="314">
        <v>0</v>
      </c>
      <c r="C11" s="314">
        <v>19</v>
      </c>
      <c r="D11" s="315">
        <v>8.41369869831201</v>
      </c>
      <c r="E11" s="315">
        <v>10.203753440095616</v>
      </c>
      <c r="F11" s="314">
        <v>4</v>
      </c>
      <c r="G11" s="317"/>
    </row>
    <row r="12" spans="1:7" ht="15">
      <c r="A12" s="331" t="s">
        <v>241</v>
      </c>
      <c r="B12" s="314">
        <v>0</v>
      </c>
      <c r="C12" s="314">
        <v>19</v>
      </c>
      <c r="D12" s="315">
        <v>-0.07832711546260734</v>
      </c>
      <c r="E12" s="315">
        <v>0.9683159512674712</v>
      </c>
      <c r="F12" s="314">
        <v>1</v>
      </c>
      <c r="G12" s="317"/>
    </row>
    <row r="13" spans="1:7" ht="15">
      <c r="A13" s="331" t="s">
        <v>242</v>
      </c>
      <c r="B13" s="314">
        <v>0</v>
      </c>
      <c r="C13" s="314">
        <v>33</v>
      </c>
      <c r="D13" s="315">
        <v>0.39552588436405206</v>
      </c>
      <c r="E13" s="315">
        <v>-0.11093533316789597</v>
      </c>
      <c r="F13" s="314">
        <v>14</v>
      </c>
      <c r="G13" s="317"/>
    </row>
    <row r="14" spans="1:7" ht="15">
      <c r="A14" s="331" t="s">
        <v>243</v>
      </c>
      <c r="B14" s="314">
        <v>1</v>
      </c>
      <c r="C14" s="314">
        <v>34</v>
      </c>
      <c r="D14" s="315">
        <v>1.5375704473325646</v>
      </c>
      <c r="E14" s="315">
        <v>2.0757207359718413</v>
      </c>
      <c r="F14" s="314">
        <v>7</v>
      </c>
      <c r="G14" s="317"/>
    </row>
    <row r="15" spans="1:7" ht="15">
      <c r="A15" s="331" t="s">
        <v>244</v>
      </c>
      <c r="B15" s="314">
        <v>0</v>
      </c>
      <c r="C15" s="314">
        <v>5</v>
      </c>
      <c r="D15" s="315">
        <v>-0.44105137555852547</v>
      </c>
      <c r="E15" s="315">
        <v>1.6353292939747557</v>
      </c>
      <c r="F15" s="314">
        <v>3</v>
      </c>
      <c r="G15" s="317"/>
    </row>
    <row r="16" spans="1:7" ht="15">
      <c r="A16" s="331" t="s">
        <v>245</v>
      </c>
      <c r="B16" s="314">
        <v>0</v>
      </c>
      <c r="C16" s="314">
        <v>8</v>
      </c>
      <c r="D16" s="315">
        <v>1.4568499517758673</v>
      </c>
      <c r="E16" s="315">
        <v>1.5238309962744374</v>
      </c>
      <c r="F16" s="314">
        <v>3</v>
      </c>
      <c r="G16" s="317"/>
    </row>
    <row r="17" spans="1:7" ht="15.75" thickBot="1">
      <c r="A17" s="333" t="s">
        <v>246</v>
      </c>
      <c r="B17" s="319">
        <v>0</v>
      </c>
      <c r="C17" s="319">
        <v>11</v>
      </c>
      <c r="D17" s="320">
        <v>1.942511900402791</v>
      </c>
      <c r="E17" s="320">
        <v>4.1336855826226415</v>
      </c>
      <c r="F17" s="319">
        <v>5</v>
      </c>
      <c r="G17" s="322"/>
    </row>
    <row r="18" spans="1:7" ht="15.75" thickBot="1">
      <c r="A18" s="323" t="s">
        <v>169</v>
      </c>
      <c r="B18" s="324">
        <f>SUM(B7:B17)</f>
        <v>3</v>
      </c>
      <c r="C18" s="324">
        <f>SUM(C6:C17)</f>
        <v>527</v>
      </c>
      <c r="D18" s="325">
        <v>0.8347680175991097</v>
      </c>
      <c r="E18" s="325">
        <v>2.2011097100443466</v>
      </c>
      <c r="F18" s="324">
        <f>SUM(F6:F17)</f>
        <v>221</v>
      </c>
      <c r="G18" s="327"/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28" sqref="I28"/>
    </sheetView>
  </sheetViews>
  <sheetFormatPr defaultColWidth="9.140625" defaultRowHeight="12.75"/>
  <cols>
    <col min="2" max="2" width="20.421875" style="0" customWidth="1"/>
    <col min="3" max="3" width="11.28125" style="0" customWidth="1"/>
    <col min="4" max="4" width="12.140625" style="0" customWidth="1"/>
    <col min="5" max="5" width="13.57421875" style="0" customWidth="1"/>
    <col min="6" max="6" width="13.421875" style="0" customWidth="1"/>
    <col min="7" max="7" width="12.421875" style="0" customWidth="1"/>
  </cols>
  <sheetData>
    <row r="1" spans="1:7" ht="15.75" thickBot="1">
      <c r="A1" s="295" t="s">
        <v>249</v>
      </c>
      <c r="B1" s="296"/>
      <c r="C1" s="296"/>
      <c r="D1" s="296"/>
      <c r="E1" s="297"/>
      <c r="F1" s="334"/>
      <c r="G1" s="298" t="s">
        <v>250</v>
      </c>
    </row>
    <row r="2" spans="1:7" ht="15">
      <c r="A2" s="299"/>
      <c r="B2" s="300"/>
      <c r="C2" s="300"/>
      <c r="D2" s="300"/>
      <c r="E2" s="301"/>
      <c r="F2" s="301"/>
      <c r="G2" s="302"/>
    </row>
    <row r="3" spans="1:7" ht="15">
      <c r="A3" s="303" t="s">
        <v>223</v>
      </c>
      <c r="B3" s="300"/>
      <c r="C3" s="300"/>
      <c r="D3" s="300"/>
      <c r="E3" s="301"/>
      <c r="F3" s="301"/>
      <c r="G3" s="302"/>
    </row>
    <row r="4" spans="1:7" ht="15">
      <c r="A4" s="299"/>
      <c r="B4" s="300"/>
      <c r="C4" s="300"/>
      <c r="D4" s="300"/>
      <c r="E4" s="301"/>
      <c r="F4" s="301"/>
      <c r="G4" s="302"/>
    </row>
    <row r="5" spans="1:7" ht="15">
      <c r="A5" s="304" t="s">
        <v>224</v>
      </c>
      <c r="B5" s="305"/>
      <c r="C5" s="305"/>
      <c r="D5" s="300"/>
      <c r="E5" s="301"/>
      <c r="F5" s="301"/>
      <c r="G5" s="302"/>
    </row>
    <row r="6" spans="1:7" ht="15">
      <c r="A6" s="299"/>
      <c r="B6" s="300"/>
      <c r="C6" s="300"/>
      <c r="D6" s="300"/>
      <c r="E6" s="301"/>
      <c r="F6" s="301"/>
      <c r="G6" s="302"/>
    </row>
    <row r="7" spans="1:7" ht="18">
      <c r="A7" s="306" t="s">
        <v>225</v>
      </c>
      <c r="B7" s="300"/>
      <c r="C7" s="300"/>
      <c r="D7" s="300"/>
      <c r="E7" s="301"/>
      <c r="F7" s="301"/>
      <c r="G7" s="302"/>
    </row>
    <row r="8" spans="1:7" ht="15">
      <c r="A8" s="299"/>
      <c r="B8" s="300"/>
      <c r="C8" s="300"/>
      <c r="D8" s="300"/>
      <c r="E8" s="301"/>
      <c r="F8" s="301"/>
      <c r="G8" s="302"/>
    </row>
    <row r="9" spans="1:7" ht="15">
      <c r="A9" s="307" t="s">
        <v>226</v>
      </c>
      <c r="B9" s="300"/>
      <c r="C9" s="300"/>
      <c r="D9" s="300"/>
      <c r="E9" s="301"/>
      <c r="F9" s="301"/>
      <c r="G9" s="302"/>
    </row>
    <row r="10" spans="1:7" ht="18">
      <c r="A10" s="328" t="s">
        <v>251</v>
      </c>
      <c r="B10" s="329"/>
      <c r="C10" s="329"/>
      <c r="D10" s="329"/>
      <c r="E10" s="329"/>
      <c r="F10" s="329"/>
      <c r="G10" s="330"/>
    </row>
    <row r="11" spans="1:7" ht="105">
      <c r="A11" s="312" t="s">
        <v>228</v>
      </c>
      <c r="B11" s="312" t="s">
        <v>252</v>
      </c>
      <c r="C11" s="312" t="s">
        <v>230</v>
      </c>
      <c r="D11" s="312" t="s">
        <v>231</v>
      </c>
      <c r="E11" s="312" t="s">
        <v>232</v>
      </c>
      <c r="F11" s="312" t="s">
        <v>233</v>
      </c>
      <c r="G11" s="312" t="s">
        <v>234</v>
      </c>
    </row>
    <row r="12" spans="1:7" ht="15">
      <c r="A12" s="331" t="s">
        <v>235</v>
      </c>
      <c r="B12" s="314"/>
      <c r="C12" s="314"/>
      <c r="D12" s="315"/>
      <c r="E12" s="315"/>
      <c r="F12" s="316"/>
      <c r="G12" s="335"/>
    </row>
    <row r="13" spans="1:7" ht="15">
      <c r="A13" s="331" t="s">
        <v>236</v>
      </c>
      <c r="B13" s="314">
        <v>0</v>
      </c>
      <c r="C13" s="314">
        <v>38</v>
      </c>
      <c r="D13" s="315">
        <v>1.3650899934209466</v>
      </c>
      <c r="E13" s="315">
        <v>2.7530997783058826</v>
      </c>
      <c r="F13" s="316">
        <v>14</v>
      </c>
      <c r="G13" s="335"/>
    </row>
    <row r="14" spans="1:7" ht="15">
      <c r="A14" s="331" t="s">
        <v>237</v>
      </c>
      <c r="B14" s="314"/>
      <c r="C14" s="314"/>
      <c r="D14" s="315"/>
      <c r="E14" s="315"/>
      <c r="F14" s="316"/>
      <c r="G14" s="335"/>
    </row>
    <row r="15" spans="1:7" ht="15">
      <c r="A15" s="331" t="s">
        <v>238</v>
      </c>
      <c r="B15" s="314"/>
      <c r="C15" s="314"/>
      <c r="D15" s="315"/>
      <c r="E15" s="315"/>
      <c r="F15" s="316"/>
      <c r="G15" s="335"/>
    </row>
    <row r="16" spans="1:7" ht="15">
      <c r="A16" s="331" t="s">
        <v>239</v>
      </c>
      <c r="B16" s="314">
        <v>4</v>
      </c>
      <c r="C16" s="314">
        <v>31</v>
      </c>
      <c r="D16" s="315">
        <v>2.4862588103572687</v>
      </c>
      <c r="E16" s="315">
        <v>3.8085904154081205</v>
      </c>
      <c r="F16" s="316">
        <v>6</v>
      </c>
      <c r="G16" s="335"/>
    </row>
    <row r="17" spans="1:7" ht="15">
      <c r="A17" s="331" t="s">
        <v>240</v>
      </c>
      <c r="B17" s="314"/>
      <c r="C17" s="314"/>
      <c r="D17" s="315"/>
      <c r="E17" s="315"/>
      <c r="F17" s="316"/>
      <c r="G17" s="335"/>
    </row>
    <row r="18" spans="1:7" ht="15">
      <c r="A18" s="331" t="s">
        <v>241</v>
      </c>
      <c r="B18" s="314">
        <v>0</v>
      </c>
      <c r="C18" s="314">
        <v>3</v>
      </c>
      <c r="D18" s="315">
        <v>1.3807623417025727</v>
      </c>
      <c r="E18" s="315">
        <v>0.5998293592804261</v>
      </c>
      <c r="F18" s="316">
        <v>0</v>
      </c>
      <c r="G18" s="335"/>
    </row>
    <row r="19" spans="1:7" ht="15">
      <c r="A19" s="331" t="s">
        <v>242</v>
      </c>
      <c r="B19" s="314">
        <v>0</v>
      </c>
      <c r="C19" s="314">
        <v>4</v>
      </c>
      <c r="D19" s="315">
        <v>0.4956219648122504</v>
      </c>
      <c r="E19" s="315">
        <v>1.4848873601811154</v>
      </c>
      <c r="F19" s="316">
        <v>1</v>
      </c>
      <c r="G19" s="335"/>
    </row>
    <row r="20" spans="1:7" ht="15">
      <c r="A20" s="331" t="s">
        <v>243</v>
      </c>
      <c r="B20" s="314">
        <v>0</v>
      </c>
      <c r="C20" s="314">
        <v>4</v>
      </c>
      <c r="D20" s="315">
        <v>1.2122531679175736</v>
      </c>
      <c r="E20" s="315">
        <v>1.5004746263301096</v>
      </c>
      <c r="F20" s="316">
        <v>0</v>
      </c>
      <c r="G20" s="335"/>
    </row>
    <row r="21" spans="1:7" ht="15">
      <c r="A21" s="331" t="s">
        <v>244</v>
      </c>
      <c r="B21" s="314"/>
      <c r="C21" s="314"/>
      <c r="D21" s="315"/>
      <c r="E21" s="315"/>
      <c r="F21" s="316"/>
      <c r="G21" s="335"/>
    </row>
    <row r="22" spans="1:7" ht="15">
      <c r="A22" s="331" t="s">
        <v>245</v>
      </c>
      <c r="B22" s="314"/>
      <c r="C22" s="314"/>
      <c r="D22" s="315"/>
      <c r="E22" s="315"/>
      <c r="F22" s="316"/>
      <c r="G22" s="335"/>
    </row>
    <row r="23" spans="1:7" ht="15.75" thickBot="1">
      <c r="A23" s="333" t="s">
        <v>246</v>
      </c>
      <c r="B23" s="319">
        <v>0</v>
      </c>
      <c r="C23" s="319">
        <v>1</v>
      </c>
      <c r="D23" s="320">
        <v>4.05090245386333</v>
      </c>
      <c r="E23" s="320">
        <v>4.531505077158423</v>
      </c>
      <c r="F23" s="321">
        <v>0</v>
      </c>
      <c r="G23" s="336"/>
    </row>
    <row r="24" spans="1:7" ht="15.75" thickBot="1">
      <c r="A24" s="323" t="s">
        <v>169</v>
      </c>
      <c r="B24" s="324">
        <f>SUM(B12:B23)</f>
        <v>4</v>
      </c>
      <c r="C24" s="324">
        <f>SUM(C12:C23)</f>
        <v>81</v>
      </c>
      <c r="D24" s="325">
        <v>1.7775104169243685</v>
      </c>
      <c r="E24" s="325">
        <v>3.0311521423129997</v>
      </c>
      <c r="F24" s="324">
        <f>SUM(F12:F23)</f>
        <v>21</v>
      </c>
      <c r="G24" s="337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N15" sqref="N15"/>
    </sheetView>
  </sheetViews>
  <sheetFormatPr defaultColWidth="9.140625" defaultRowHeight="12.75"/>
  <cols>
    <col min="4" max="4" width="11.421875" style="0" customWidth="1"/>
    <col min="7" max="7" width="10.28125" style="0" customWidth="1"/>
  </cols>
  <sheetData>
    <row r="1" spans="1:8" ht="16.5" thickBot="1">
      <c r="A1" s="338" t="s">
        <v>253</v>
      </c>
      <c r="B1" s="339"/>
      <c r="C1" s="340"/>
      <c r="D1" s="339"/>
      <c r="E1" s="339"/>
      <c r="F1" s="341"/>
      <c r="G1" s="341"/>
      <c r="H1" s="342" t="s">
        <v>254</v>
      </c>
    </row>
    <row r="2" spans="1:8" ht="15.75">
      <c r="A2" s="343"/>
      <c r="B2" s="344"/>
      <c r="C2" s="345"/>
      <c r="D2" s="344"/>
      <c r="E2" s="344"/>
      <c r="F2" s="346"/>
      <c r="G2" s="346"/>
      <c r="H2" s="347"/>
    </row>
    <row r="3" spans="1:7" ht="15.75">
      <c r="A3" s="348" t="s">
        <v>223</v>
      </c>
      <c r="B3" s="349"/>
      <c r="C3" s="349"/>
      <c r="D3" s="349"/>
      <c r="E3" s="350"/>
      <c r="F3" s="350"/>
      <c r="G3" s="351"/>
    </row>
    <row r="4" spans="1:7" ht="15.75">
      <c r="A4" s="352"/>
      <c r="B4" s="349"/>
      <c r="C4" s="349"/>
      <c r="D4" s="349"/>
      <c r="E4" s="350"/>
      <c r="F4" s="350"/>
      <c r="G4" s="351"/>
    </row>
    <row r="5" spans="1:7" ht="15.75">
      <c r="A5" s="353" t="s">
        <v>255</v>
      </c>
      <c r="B5" s="354"/>
      <c r="C5" s="354"/>
      <c r="D5" s="349"/>
      <c r="E5" s="350"/>
      <c r="F5" s="350"/>
      <c r="G5" s="351"/>
    </row>
    <row r="6" spans="1:8" ht="15.75">
      <c r="A6" s="343"/>
      <c r="B6" s="344"/>
      <c r="C6" s="345"/>
      <c r="D6" s="344"/>
      <c r="E6" s="344"/>
      <c r="F6" s="346"/>
      <c r="G6" s="346"/>
      <c r="H6" s="347"/>
    </row>
    <row r="7" spans="1:8" ht="18">
      <c r="A7" s="355" t="s">
        <v>225</v>
      </c>
      <c r="B7" s="344"/>
      <c r="C7" s="345"/>
      <c r="D7" s="344"/>
      <c r="E7" s="344"/>
      <c r="F7" s="346"/>
      <c r="G7" s="346"/>
      <c r="H7" s="347"/>
    </row>
    <row r="8" spans="1:8" ht="15">
      <c r="A8" s="356"/>
      <c r="B8" s="346"/>
      <c r="C8" s="357"/>
      <c r="D8" s="346"/>
      <c r="E8" s="346"/>
      <c r="F8" s="346"/>
      <c r="G8" s="346"/>
      <c r="H8" s="347"/>
    </row>
    <row r="9" spans="1:8" ht="15.75">
      <c r="A9" s="358" t="s">
        <v>256</v>
      </c>
      <c r="B9" s="346"/>
      <c r="C9" s="357"/>
      <c r="D9" s="346"/>
      <c r="E9" s="346"/>
      <c r="F9" s="346"/>
      <c r="G9" s="346"/>
      <c r="H9" s="347"/>
    </row>
    <row r="10" spans="1:8" ht="18">
      <c r="A10" s="359" t="s">
        <v>257</v>
      </c>
      <c r="B10" s="346"/>
      <c r="C10" s="357"/>
      <c r="D10" s="346"/>
      <c r="E10" s="346"/>
      <c r="F10" s="346"/>
      <c r="G10" s="346"/>
      <c r="H10" s="347"/>
    </row>
    <row r="11" spans="1:8" ht="12.75">
      <c r="A11" s="360"/>
      <c r="B11" s="53"/>
      <c r="C11" s="144"/>
      <c r="D11" s="53"/>
      <c r="E11" s="53"/>
      <c r="F11" s="53"/>
      <c r="G11" s="53"/>
      <c r="H11" s="361"/>
    </row>
    <row r="12" spans="1:8" ht="99.75">
      <c r="A12" s="362" t="s">
        <v>211</v>
      </c>
      <c r="B12" s="363" t="s">
        <v>202</v>
      </c>
      <c r="C12" s="363"/>
      <c r="D12" s="363" t="s">
        <v>258</v>
      </c>
      <c r="E12" s="363" t="s">
        <v>259</v>
      </c>
      <c r="F12" s="364" t="s">
        <v>260</v>
      </c>
      <c r="G12" s="363"/>
      <c r="H12" s="363"/>
    </row>
    <row r="13" spans="1:8" ht="25.5">
      <c r="A13" s="365" t="s">
        <v>261</v>
      </c>
      <c r="B13" s="366" t="s">
        <v>262</v>
      </c>
      <c r="C13" s="366" t="s">
        <v>263</v>
      </c>
      <c r="D13" s="363"/>
      <c r="E13" s="367">
        <v>12259</v>
      </c>
      <c r="F13" s="367">
        <v>1640</v>
      </c>
      <c r="G13" s="363"/>
      <c r="H13" s="363"/>
    </row>
    <row r="14" spans="1:8" ht="25.5">
      <c r="A14" s="365" t="s">
        <v>264</v>
      </c>
      <c r="B14" s="368"/>
      <c r="C14" s="368"/>
      <c r="D14" s="363"/>
      <c r="E14" s="367">
        <v>14043</v>
      </c>
      <c r="F14" s="367">
        <v>3653</v>
      </c>
      <c r="G14" s="363"/>
      <c r="H14" s="363"/>
    </row>
    <row r="15" spans="1:8" ht="15">
      <c r="A15" s="365" t="s">
        <v>265</v>
      </c>
      <c r="B15" s="368"/>
      <c r="C15" s="368"/>
      <c r="D15" s="363"/>
      <c r="E15" s="367">
        <v>13322</v>
      </c>
      <c r="F15" s="367">
        <v>3776</v>
      </c>
      <c r="G15" s="363"/>
      <c r="H15" s="363"/>
    </row>
    <row r="16" spans="1:8" ht="25.5">
      <c r="A16" s="365" t="s">
        <v>266</v>
      </c>
      <c r="B16" s="368"/>
      <c r="C16" s="368"/>
      <c r="D16" s="363"/>
      <c r="E16" s="367">
        <v>9602</v>
      </c>
      <c r="F16" s="367">
        <v>658</v>
      </c>
      <c r="G16" s="363"/>
      <c r="H16" s="363"/>
    </row>
    <row r="17" spans="1:8" ht="25.5">
      <c r="A17" s="365" t="s">
        <v>267</v>
      </c>
      <c r="B17" s="368"/>
      <c r="C17" s="368"/>
      <c r="D17" s="363"/>
      <c r="E17" s="367">
        <v>16696</v>
      </c>
      <c r="F17" s="367">
        <v>9225</v>
      </c>
      <c r="G17" s="363"/>
      <c r="H17" s="363"/>
    </row>
    <row r="18" spans="1:8" ht="15">
      <c r="A18" s="365" t="s">
        <v>268</v>
      </c>
      <c r="B18" s="368"/>
      <c r="C18" s="368"/>
      <c r="D18" s="363"/>
      <c r="E18" s="367">
        <v>14134</v>
      </c>
      <c r="F18" s="367">
        <v>0</v>
      </c>
      <c r="G18" s="363"/>
      <c r="H18" s="363"/>
    </row>
    <row r="19" spans="1:8" ht="15">
      <c r="A19" s="365" t="s">
        <v>269</v>
      </c>
      <c r="B19" s="368"/>
      <c r="C19" s="368"/>
      <c r="D19" s="363"/>
      <c r="E19" s="367">
        <v>8794</v>
      </c>
      <c r="F19" s="367">
        <v>0</v>
      </c>
      <c r="G19" s="363"/>
      <c r="H19" s="363"/>
    </row>
    <row r="20" spans="1:8" ht="25.5">
      <c r="A20" s="365" t="s">
        <v>270</v>
      </c>
      <c r="B20" s="368"/>
      <c r="C20" s="368"/>
      <c r="D20" s="363"/>
      <c r="E20" s="367">
        <v>10636</v>
      </c>
      <c r="F20" s="367">
        <v>1834</v>
      </c>
      <c r="G20" s="363"/>
      <c r="H20" s="363"/>
    </row>
    <row r="21" spans="1:8" ht="25.5">
      <c r="A21" s="369" t="s">
        <v>271</v>
      </c>
      <c r="B21" s="368"/>
      <c r="C21" s="368"/>
      <c r="D21" s="363"/>
      <c r="E21" s="367">
        <v>10784</v>
      </c>
      <c r="F21" s="367">
        <v>0</v>
      </c>
      <c r="G21" s="363"/>
      <c r="H21" s="363"/>
    </row>
    <row r="22" spans="1:8" ht="15">
      <c r="A22" s="365" t="s">
        <v>272</v>
      </c>
      <c r="B22" s="368"/>
      <c r="C22" s="368"/>
      <c r="D22" s="363"/>
      <c r="E22" s="367">
        <v>6064</v>
      </c>
      <c r="F22" s="367">
        <v>0</v>
      </c>
      <c r="G22" s="363"/>
      <c r="H22" s="363"/>
    </row>
    <row r="23" spans="1:8" ht="15">
      <c r="A23" s="365" t="s">
        <v>273</v>
      </c>
      <c r="B23" s="368"/>
      <c r="C23" s="368"/>
      <c r="D23" s="363"/>
      <c r="E23" s="367">
        <v>16852</v>
      </c>
      <c r="F23" s="367">
        <v>0</v>
      </c>
      <c r="G23" s="363"/>
      <c r="H23" s="363"/>
    </row>
    <row r="24" spans="1:8" ht="25.5">
      <c r="A24" s="365" t="s">
        <v>274</v>
      </c>
      <c r="B24" s="368"/>
      <c r="C24" s="368"/>
      <c r="D24" s="363"/>
      <c r="E24" s="367">
        <v>10022</v>
      </c>
      <c r="F24" s="367">
        <v>23111</v>
      </c>
      <c r="G24" s="363"/>
      <c r="H24" s="363"/>
    </row>
    <row r="25" spans="1:8" ht="15">
      <c r="A25" s="370" t="s">
        <v>275</v>
      </c>
      <c r="B25" s="371"/>
      <c r="C25" s="371"/>
      <c r="D25" s="372"/>
      <c r="E25" s="373">
        <f>SUM(E13:E24)</f>
        <v>143208</v>
      </c>
      <c r="F25" s="373">
        <f>SUM(F13:F24)</f>
        <v>43897</v>
      </c>
      <c r="G25" s="372"/>
      <c r="H25" s="372"/>
    </row>
    <row r="26" spans="1:8" ht="25.5">
      <c r="A26" s="365" t="s">
        <v>261</v>
      </c>
      <c r="B26" s="366" t="s">
        <v>276</v>
      </c>
      <c r="C26" s="366" t="s">
        <v>263</v>
      </c>
      <c r="D26" s="374"/>
      <c r="E26" s="367">
        <v>4623</v>
      </c>
      <c r="F26" s="367">
        <v>1853</v>
      </c>
      <c r="G26" s="374"/>
      <c r="H26" s="374"/>
    </row>
    <row r="27" spans="1:8" ht="25.5">
      <c r="A27" s="365" t="s">
        <v>264</v>
      </c>
      <c r="B27" s="368"/>
      <c r="C27" s="368"/>
      <c r="D27" s="374"/>
      <c r="E27" s="367">
        <v>5898</v>
      </c>
      <c r="F27" s="367">
        <v>1185</v>
      </c>
      <c r="G27" s="374"/>
      <c r="H27" s="374"/>
    </row>
    <row r="28" spans="1:8" ht="15">
      <c r="A28" s="365" t="s">
        <v>265</v>
      </c>
      <c r="B28" s="368"/>
      <c r="C28" s="368"/>
      <c r="D28" s="374"/>
      <c r="E28" s="367">
        <v>5109</v>
      </c>
      <c r="F28" s="367">
        <v>2712</v>
      </c>
      <c r="G28" s="374"/>
      <c r="H28" s="374"/>
    </row>
    <row r="29" spans="1:8" ht="25.5">
      <c r="A29" s="365" t="s">
        <v>266</v>
      </c>
      <c r="B29" s="368"/>
      <c r="C29" s="368"/>
      <c r="D29" s="374"/>
      <c r="E29" s="367">
        <v>3179</v>
      </c>
      <c r="F29" s="367">
        <v>1166</v>
      </c>
      <c r="G29" s="374"/>
      <c r="H29" s="374"/>
    </row>
    <row r="30" spans="1:8" ht="25.5">
      <c r="A30" s="365" t="s">
        <v>267</v>
      </c>
      <c r="B30" s="368"/>
      <c r="C30" s="368"/>
      <c r="D30" s="374"/>
      <c r="E30" s="367">
        <v>6411</v>
      </c>
      <c r="F30" s="367">
        <v>941</v>
      </c>
      <c r="G30" s="374"/>
      <c r="H30" s="374"/>
    </row>
    <row r="31" spans="1:8" ht="15">
      <c r="A31" s="365" t="s">
        <v>268</v>
      </c>
      <c r="B31" s="368"/>
      <c r="C31" s="368"/>
      <c r="D31" s="374"/>
      <c r="E31" s="367">
        <v>1413</v>
      </c>
      <c r="F31" s="367">
        <v>0</v>
      </c>
      <c r="G31" s="374"/>
      <c r="H31" s="374"/>
    </row>
    <row r="32" spans="1:8" ht="15">
      <c r="A32" s="365" t="s">
        <v>269</v>
      </c>
      <c r="B32" s="368"/>
      <c r="C32" s="368"/>
      <c r="D32" s="374"/>
      <c r="E32" s="367">
        <v>1461</v>
      </c>
      <c r="F32" s="367">
        <v>0</v>
      </c>
      <c r="G32" s="374"/>
      <c r="H32" s="374"/>
    </row>
    <row r="33" spans="1:8" ht="25.5">
      <c r="A33" s="365" t="s">
        <v>270</v>
      </c>
      <c r="B33" s="368"/>
      <c r="C33" s="368"/>
      <c r="D33" s="374"/>
      <c r="E33" s="367">
        <v>1861</v>
      </c>
      <c r="F33" s="367">
        <v>1339</v>
      </c>
      <c r="G33" s="374"/>
      <c r="H33" s="374"/>
    </row>
    <row r="34" spans="1:8" ht="25.5">
      <c r="A34" s="369" t="s">
        <v>271</v>
      </c>
      <c r="B34" s="368"/>
      <c r="C34" s="368"/>
      <c r="D34" s="374"/>
      <c r="E34" s="367">
        <v>4527</v>
      </c>
      <c r="F34" s="367">
        <v>42</v>
      </c>
      <c r="G34" s="374"/>
      <c r="H34" s="374"/>
    </row>
    <row r="35" spans="1:8" ht="15">
      <c r="A35" s="365" t="s">
        <v>272</v>
      </c>
      <c r="B35" s="368"/>
      <c r="C35" s="368"/>
      <c r="D35" s="374"/>
      <c r="E35" s="367">
        <v>1796</v>
      </c>
      <c r="F35" s="367">
        <v>0</v>
      </c>
      <c r="G35" s="374"/>
      <c r="H35" s="374"/>
    </row>
    <row r="36" spans="1:8" ht="15">
      <c r="A36" s="365" t="s">
        <v>273</v>
      </c>
      <c r="B36" s="368"/>
      <c r="C36" s="368"/>
      <c r="D36" s="374"/>
      <c r="E36" s="367">
        <v>2410</v>
      </c>
      <c r="F36" s="367">
        <v>0</v>
      </c>
      <c r="G36" s="374"/>
      <c r="H36" s="374"/>
    </row>
    <row r="37" spans="1:8" ht="25.5">
      <c r="A37" s="365" t="s">
        <v>274</v>
      </c>
      <c r="B37" s="368"/>
      <c r="C37" s="368"/>
      <c r="D37" s="374"/>
      <c r="E37" s="367">
        <v>1956</v>
      </c>
      <c r="F37" s="367">
        <v>3929</v>
      </c>
      <c r="G37" s="374"/>
      <c r="H37" s="374"/>
    </row>
    <row r="38" spans="1:8" ht="15">
      <c r="A38" s="370" t="s">
        <v>275</v>
      </c>
      <c r="B38" s="371"/>
      <c r="C38" s="371"/>
      <c r="D38" s="375"/>
      <c r="E38" s="373">
        <f>SUM(E26:E37)</f>
        <v>40644</v>
      </c>
      <c r="F38" s="373">
        <f>SUM(F26:F37)</f>
        <v>13167</v>
      </c>
      <c r="G38" s="375"/>
      <c r="H38" s="375"/>
    </row>
    <row r="39" spans="1:8" ht="15">
      <c r="A39" s="376"/>
      <c r="B39" s="377"/>
      <c r="C39" s="377"/>
      <c r="D39" s="375"/>
      <c r="E39" s="373"/>
      <c r="F39" s="373"/>
      <c r="G39" s="375"/>
      <c r="H39" s="375"/>
    </row>
    <row r="40" spans="1:8" ht="15">
      <c r="A40" s="378" t="s">
        <v>170</v>
      </c>
      <c r="B40" s="379"/>
      <c r="C40" s="380" t="s">
        <v>263</v>
      </c>
      <c r="D40" s="380"/>
      <c r="E40" s="380">
        <f>+E38+E25</f>
        <v>183852</v>
      </c>
      <c r="F40" s="380">
        <f>+F38+F25</f>
        <v>57064</v>
      </c>
      <c r="G40" s="374"/>
      <c r="H40" s="374"/>
    </row>
    <row r="41" spans="1:8" ht="85.5">
      <c r="A41" s="362" t="s">
        <v>213</v>
      </c>
      <c r="B41" s="364" t="s">
        <v>277</v>
      </c>
      <c r="C41" s="363"/>
      <c r="D41" s="364" t="s">
        <v>278</v>
      </c>
      <c r="E41" s="381" t="s">
        <v>279</v>
      </c>
      <c r="F41" s="381" t="s">
        <v>280</v>
      </c>
      <c r="G41" s="364" t="s">
        <v>281</v>
      </c>
      <c r="H41" s="364"/>
    </row>
    <row r="42" spans="1:8" ht="25.5">
      <c r="A42" s="365" t="s">
        <v>261</v>
      </c>
      <c r="B42" s="366" t="s">
        <v>262</v>
      </c>
      <c r="C42" s="366" t="s">
        <v>263</v>
      </c>
      <c r="D42" s="382">
        <v>1060</v>
      </c>
      <c r="E42" s="382">
        <v>2984</v>
      </c>
      <c r="F42" s="382">
        <v>2213</v>
      </c>
      <c r="G42" s="382">
        <f>D42+E42-F42</f>
        <v>1831</v>
      </c>
      <c r="H42" s="383"/>
    </row>
    <row r="43" spans="1:8" ht="25.5">
      <c r="A43" s="365" t="s">
        <v>264</v>
      </c>
      <c r="B43" s="368"/>
      <c r="C43" s="368"/>
      <c r="D43" s="382">
        <v>1244</v>
      </c>
      <c r="E43" s="382">
        <v>1803</v>
      </c>
      <c r="F43" s="382">
        <v>1560</v>
      </c>
      <c r="G43" s="382">
        <f aca="true" t="shared" si="0" ref="G43:G66">D43+E43-F43</f>
        <v>1487</v>
      </c>
      <c r="H43" s="383"/>
    </row>
    <row r="44" spans="1:8" ht="15">
      <c r="A44" s="365" t="s">
        <v>265</v>
      </c>
      <c r="B44" s="368"/>
      <c r="C44" s="368"/>
      <c r="D44" s="382">
        <v>664</v>
      </c>
      <c r="E44" s="382">
        <v>1184</v>
      </c>
      <c r="F44" s="382">
        <v>741</v>
      </c>
      <c r="G44" s="382">
        <f t="shared" si="0"/>
        <v>1107</v>
      </c>
      <c r="H44" s="383"/>
    </row>
    <row r="45" spans="1:8" ht="25.5">
      <c r="A45" s="365" t="s">
        <v>266</v>
      </c>
      <c r="B45" s="368"/>
      <c r="C45" s="368"/>
      <c r="D45" s="382">
        <v>982</v>
      </c>
      <c r="E45" s="382">
        <v>818</v>
      </c>
      <c r="F45" s="382">
        <v>307</v>
      </c>
      <c r="G45" s="382">
        <f t="shared" si="0"/>
        <v>1493</v>
      </c>
      <c r="H45" s="383"/>
    </row>
    <row r="46" spans="1:8" ht="25.5">
      <c r="A46" s="365" t="s">
        <v>267</v>
      </c>
      <c r="B46" s="368"/>
      <c r="C46" s="368"/>
      <c r="D46" s="382">
        <v>2116</v>
      </c>
      <c r="E46" s="382">
        <v>1828</v>
      </c>
      <c r="F46" s="382">
        <v>1332</v>
      </c>
      <c r="G46" s="382">
        <f t="shared" si="0"/>
        <v>2612</v>
      </c>
      <c r="H46" s="383"/>
    </row>
    <row r="47" spans="1:8" ht="15">
      <c r="A47" s="365" t="s">
        <v>268</v>
      </c>
      <c r="B47" s="368"/>
      <c r="C47" s="368"/>
      <c r="D47" s="382">
        <v>612</v>
      </c>
      <c r="E47" s="382">
        <v>1246</v>
      </c>
      <c r="F47" s="382">
        <v>695</v>
      </c>
      <c r="G47" s="382">
        <f t="shared" si="0"/>
        <v>1163</v>
      </c>
      <c r="H47" s="383"/>
    </row>
    <row r="48" spans="1:8" ht="15">
      <c r="A48" s="365" t="s">
        <v>269</v>
      </c>
      <c r="B48" s="368"/>
      <c r="C48" s="368"/>
      <c r="D48" s="382">
        <v>11</v>
      </c>
      <c r="E48" s="382">
        <v>646</v>
      </c>
      <c r="F48" s="382">
        <v>377</v>
      </c>
      <c r="G48" s="382">
        <f t="shared" si="0"/>
        <v>280</v>
      </c>
      <c r="H48" s="383"/>
    </row>
    <row r="49" spans="1:8" ht="25.5">
      <c r="A49" s="365" t="s">
        <v>270</v>
      </c>
      <c r="B49" s="368"/>
      <c r="C49" s="368"/>
      <c r="D49" s="382">
        <v>1893</v>
      </c>
      <c r="E49" s="382">
        <v>2115</v>
      </c>
      <c r="F49" s="382">
        <v>1337</v>
      </c>
      <c r="G49" s="382">
        <f t="shared" si="0"/>
        <v>2671</v>
      </c>
      <c r="H49" s="383"/>
    </row>
    <row r="50" spans="1:8" ht="25.5">
      <c r="A50" s="369" t="s">
        <v>271</v>
      </c>
      <c r="B50" s="368"/>
      <c r="C50" s="368"/>
      <c r="D50" s="382">
        <v>1250</v>
      </c>
      <c r="E50" s="382">
        <v>4199</v>
      </c>
      <c r="F50" s="382">
        <v>3314</v>
      </c>
      <c r="G50" s="382">
        <f t="shared" si="0"/>
        <v>2135</v>
      </c>
      <c r="H50" s="383"/>
    </row>
    <row r="51" spans="1:8" ht="15">
      <c r="A51" s="365" t="s">
        <v>272</v>
      </c>
      <c r="B51" s="368"/>
      <c r="C51" s="368"/>
      <c r="D51" s="382">
        <v>528</v>
      </c>
      <c r="E51" s="382">
        <v>1467</v>
      </c>
      <c r="F51" s="382">
        <v>1282</v>
      </c>
      <c r="G51" s="382">
        <f t="shared" si="0"/>
        <v>713</v>
      </c>
      <c r="H51" s="383"/>
    </row>
    <row r="52" spans="1:8" ht="15">
      <c r="A52" s="365" t="s">
        <v>273</v>
      </c>
      <c r="B52" s="368"/>
      <c r="C52" s="368"/>
      <c r="D52" s="382">
        <v>49</v>
      </c>
      <c r="E52" s="382">
        <v>2489</v>
      </c>
      <c r="F52" s="382">
        <v>2131</v>
      </c>
      <c r="G52" s="382">
        <f t="shared" si="0"/>
        <v>407</v>
      </c>
      <c r="H52" s="383"/>
    </row>
    <row r="53" spans="1:8" ht="25.5">
      <c r="A53" s="365" t="s">
        <v>274</v>
      </c>
      <c r="B53" s="368"/>
      <c r="C53" s="368"/>
      <c r="D53" s="382">
        <v>967</v>
      </c>
      <c r="E53" s="382">
        <v>1317</v>
      </c>
      <c r="F53" s="382">
        <v>351</v>
      </c>
      <c r="G53" s="382">
        <f t="shared" si="0"/>
        <v>1933</v>
      </c>
      <c r="H53" s="383"/>
    </row>
    <row r="54" spans="1:8" ht="15">
      <c r="A54" s="370" t="s">
        <v>275</v>
      </c>
      <c r="B54" s="371"/>
      <c r="C54" s="371"/>
      <c r="D54" s="373">
        <f>SUM(D42:D53)</f>
        <v>11376</v>
      </c>
      <c r="E54" s="373">
        <f>SUM(E42:E53)</f>
        <v>22096</v>
      </c>
      <c r="F54" s="373">
        <f>SUM(F42:F53)</f>
        <v>15640</v>
      </c>
      <c r="G54" s="373">
        <f>SUM(G42:G53)</f>
        <v>17832</v>
      </c>
      <c r="H54" s="383"/>
    </row>
    <row r="55" spans="1:8" ht="25.5">
      <c r="A55" s="365" t="s">
        <v>261</v>
      </c>
      <c r="B55" s="366" t="s">
        <v>276</v>
      </c>
      <c r="C55" s="366" t="s">
        <v>263</v>
      </c>
      <c r="D55" s="382">
        <v>91</v>
      </c>
      <c r="E55" s="382">
        <v>573</v>
      </c>
      <c r="F55" s="382">
        <v>431</v>
      </c>
      <c r="G55" s="382">
        <f t="shared" si="0"/>
        <v>233</v>
      </c>
      <c r="H55" s="383"/>
    </row>
    <row r="56" spans="1:8" ht="25.5">
      <c r="A56" s="365" t="s">
        <v>264</v>
      </c>
      <c r="B56" s="368"/>
      <c r="C56" s="368"/>
      <c r="D56" s="382">
        <v>589</v>
      </c>
      <c r="E56" s="382">
        <v>880</v>
      </c>
      <c r="F56" s="382">
        <v>624</v>
      </c>
      <c r="G56" s="382">
        <f t="shared" si="0"/>
        <v>845</v>
      </c>
      <c r="H56" s="383"/>
    </row>
    <row r="57" spans="1:8" ht="15">
      <c r="A57" s="365" t="s">
        <v>265</v>
      </c>
      <c r="B57" s="368"/>
      <c r="C57" s="368"/>
      <c r="D57" s="382">
        <v>400</v>
      </c>
      <c r="E57" s="382">
        <v>338</v>
      </c>
      <c r="F57" s="382">
        <v>272</v>
      </c>
      <c r="G57" s="382">
        <f t="shared" si="0"/>
        <v>466</v>
      </c>
      <c r="H57" s="383"/>
    </row>
    <row r="58" spans="1:8" ht="25.5">
      <c r="A58" s="365" t="s">
        <v>266</v>
      </c>
      <c r="B58" s="368"/>
      <c r="C58" s="368"/>
      <c r="D58" s="382">
        <v>238</v>
      </c>
      <c r="E58" s="382">
        <v>158</v>
      </c>
      <c r="F58" s="382">
        <v>128</v>
      </c>
      <c r="G58" s="382">
        <f t="shared" si="0"/>
        <v>268</v>
      </c>
      <c r="H58" s="383"/>
    </row>
    <row r="59" spans="1:8" ht="25.5">
      <c r="A59" s="365" t="s">
        <v>267</v>
      </c>
      <c r="B59" s="368"/>
      <c r="C59" s="368"/>
      <c r="D59" s="382">
        <v>1313</v>
      </c>
      <c r="E59" s="382">
        <v>381</v>
      </c>
      <c r="F59" s="382">
        <v>596</v>
      </c>
      <c r="G59" s="382">
        <f t="shared" si="0"/>
        <v>1098</v>
      </c>
      <c r="H59" s="383"/>
    </row>
    <row r="60" spans="1:8" ht="15">
      <c r="A60" s="365" t="s">
        <v>268</v>
      </c>
      <c r="B60" s="368"/>
      <c r="C60" s="368"/>
      <c r="D60" s="382">
        <v>221</v>
      </c>
      <c r="E60" s="382">
        <v>369</v>
      </c>
      <c r="F60" s="382">
        <v>174</v>
      </c>
      <c r="G60" s="382">
        <f t="shared" si="0"/>
        <v>416</v>
      </c>
      <c r="H60" s="383"/>
    </row>
    <row r="61" spans="1:8" ht="15">
      <c r="A61" s="365" t="s">
        <v>269</v>
      </c>
      <c r="B61" s="368"/>
      <c r="C61" s="368"/>
      <c r="D61" s="382">
        <v>11</v>
      </c>
      <c r="E61" s="382">
        <v>278</v>
      </c>
      <c r="F61" s="382">
        <v>144</v>
      </c>
      <c r="G61" s="382">
        <f t="shared" si="0"/>
        <v>145</v>
      </c>
      <c r="H61" s="383"/>
    </row>
    <row r="62" spans="1:8" ht="25.5">
      <c r="A62" s="365" t="s">
        <v>270</v>
      </c>
      <c r="B62" s="368"/>
      <c r="C62" s="368"/>
      <c r="D62" s="382">
        <v>1028</v>
      </c>
      <c r="E62" s="382">
        <v>491</v>
      </c>
      <c r="F62" s="382">
        <v>717</v>
      </c>
      <c r="G62" s="382">
        <f t="shared" si="0"/>
        <v>802</v>
      </c>
      <c r="H62" s="383"/>
    </row>
    <row r="63" spans="1:8" ht="25.5">
      <c r="A63" s="369" t="s">
        <v>271</v>
      </c>
      <c r="B63" s="368"/>
      <c r="C63" s="368"/>
      <c r="D63" s="382">
        <v>499</v>
      </c>
      <c r="E63" s="382">
        <v>671</v>
      </c>
      <c r="F63" s="382">
        <v>763</v>
      </c>
      <c r="G63" s="382">
        <f t="shared" si="0"/>
        <v>407</v>
      </c>
      <c r="H63" s="383"/>
    </row>
    <row r="64" spans="1:8" ht="15">
      <c r="A64" s="365" t="s">
        <v>272</v>
      </c>
      <c r="B64" s="368"/>
      <c r="C64" s="368"/>
      <c r="D64" s="382">
        <v>123</v>
      </c>
      <c r="E64" s="382">
        <v>274</v>
      </c>
      <c r="F64" s="382">
        <v>238</v>
      </c>
      <c r="G64" s="382">
        <f t="shared" si="0"/>
        <v>159</v>
      </c>
      <c r="H64" s="383"/>
    </row>
    <row r="65" spans="1:8" ht="15">
      <c r="A65" s="365" t="s">
        <v>273</v>
      </c>
      <c r="B65" s="368"/>
      <c r="C65" s="368"/>
      <c r="D65" s="382">
        <v>40</v>
      </c>
      <c r="E65" s="382">
        <v>3189</v>
      </c>
      <c r="F65" s="382">
        <v>3179</v>
      </c>
      <c r="G65" s="382">
        <f t="shared" si="0"/>
        <v>50</v>
      </c>
      <c r="H65" s="383"/>
    </row>
    <row r="66" spans="1:8" ht="25.5">
      <c r="A66" s="365" t="s">
        <v>274</v>
      </c>
      <c r="B66" s="368"/>
      <c r="C66" s="368"/>
      <c r="D66" s="382">
        <v>621</v>
      </c>
      <c r="E66" s="382">
        <v>650</v>
      </c>
      <c r="F66" s="382">
        <v>351</v>
      </c>
      <c r="G66" s="382">
        <f t="shared" si="0"/>
        <v>920</v>
      </c>
      <c r="H66" s="383"/>
    </row>
    <row r="67" spans="1:8" ht="15">
      <c r="A67" s="370" t="s">
        <v>275</v>
      </c>
      <c r="B67" s="371"/>
      <c r="C67" s="371"/>
      <c r="D67" s="373">
        <f>SUM(D55:D66)</f>
        <v>5174</v>
      </c>
      <c r="E67" s="373">
        <f>SUM(E55:E66)</f>
        <v>8252</v>
      </c>
      <c r="F67" s="373">
        <f>SUM(F55:F66)</f>
        <v>7617</v>
      </c>
      <c r="G67" s="373">
        <f>SUM(G55:G66)</f>
        <v>5809</v>
      </c>
      <c r="H67" s="373"/>
    </row>
    <row r="68" spans="1:8" ht="12.75">
      <c r="A68" s="384"/>
      <c r="B68" s="54"/>
      <c r="C68" s="54"/>
      <c r="D68" s="54"/>
      <c r="E68" s="54"/>
      <c r="F68" s="54"/>
      <c r="H68" s="54"/>
    </row>
    <row r="69" spans="1:8" ht="15">
      <c r="A69" s="378" t="s">
        <v>170</v>
      </c>
      <c r="B69" s="379"/>
      <c r="C69" s="380" t="s">
        <v>263</v>
      </c>
      <c r="D69" s="385">
        <f>SUM(D67,D54)</f>
        <v>16550</v>
      </c>
      <c r="E69" s="385">
        <f>SUM(E67,E54)</f>
        <v>30348</v>
      </c>
      <c r="F69" s="385">
        <f>SUM(F67,F54)</f>
        <v>23257</v>
      </c>
      <c r="G69" s="385">
        <f>SUM(G67,G54)</f>
        <v>23641</v>
      </c>
      <c r="H69" s="377"/>
    </row>
  </sheetData>
  <sheetProtection/>
  <mergeCells count="8">
    <mergeCell ref="B55:B67"/>
    <mergeCell ref="C55:C67"/>
    <mergeCell ref="B13:B25"/>
    <mergeCell ref="C13:C25"/>
    <mergeCell ref="B26:B38"/>
    <mergeCell ref="C26:C38"/>
    <mergeCell ref="B42:B54"/>
    <mergeCell ref="C42:C54"/>
  </mergeCells>
  <conditionalFormatting sqref="E42:E53 E55:E66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BHOJANI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BHOJANIBHAI</dc:creator>
  <cp:keywords/>
  <dc:description/>
  <cp:lastModifiedBy>PGADMIN</cp:lastModifiedBy>
  <cp:lastPrinted>2019-02-21T07:06:43Z</cp:lastPrinted>
  <dcterms:created xsi:type="dcterms:W3CDTF">2007-08-06T11:27:16Z</dcterms:created>
  <dcterms:modified xsi:type="dcterms:W3CDTF">2020-05-06T11:28:13Z</dcterms:modified>
  <cp:category/>
  <cp:version/>
  <cp:contentType/>
  <cp:contentStatus/>
</cp:coreProperties>
</file>