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sop-mis\2019\Jan - Mar 2020\"/>
    </mc:Choice>
  </mc:AlternateContent>
  <bookViews>
    <workbookView xWindow="480" yWindow="36" windowWidth="9432" windowHeight="5892" tabRatio="859" activeTab="20"/>
  </bookViews>
  <sheets>
    <sheet name="INDEX" sheetId="108" r:id="rId1"/>
    <sheet name="Banner" sheetId="27" r:id="rId2"/>
    <sheet name="001" sheetId="141" r:id="rId3"/>
    <sheet name="002" sheetId="143" r:id="rId4"/>
    <sheet name="3B" sheetId="146" r:id="rId5"/>
    <sheet name="004" sheetId="142" r:id="rId6"/>
    <sheet name="05B" sheetId="139" r:id="rId7"/>
    <sheet name="006" sheetId="147" r:id="rId8"/>
    <sheet name="007" sheetId="8" r:id="rId9"/>
    <sheet name="Sheet1" sheetId="41" state="hidden" r:id="rId10"/>
    <sheet name="Accident (2)" sheetId="44" state="hidden" r:id="rId11"/>
    <sheet name="Accident" sheetId="35" state="hidden" r:id="rId12"/>
    <sheet name="accd-2" sheetId="31" state="hidden" r:id="rId13"/>
    <sheet name="008" sheetId="129" r:id="rId14"/>
    <sheet name="009" sheetId="130" r:id="rId15"/>
    <sheet name="010" sheetId="140" r:id="rId16"/>
    <sheet name="11" sheetId="148" r:id="rId17"/>
    <sheet name="012" sheetId="144" r:id="rId18"/>
    <sheet name="013" sheetId="138" r:id="rId19"/>
    <sheet name="014" sheetId="145" r:id="rId20"/>
    <sheet name="015" sheetId="137" r:id="rId21"/>
    <sheet name="016" sheetId="3" r:id="rId22"/>
    <sheet name="sop011-(AG)" sheetId="149" r:id="rId23"/>
    <sheet name="SOP011-(JGY)" sheetId="150" r:id="rId24"/>
    <sheet name="SOP011-(URBAN)" sheetId="151" r:id="rId25"/>
    <sheet name="SOP011-(Other all)" sheetId="152" r:id="rId26"/>
    <sheet name="SOP011-(OVERALL)" sheetId="153"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p" localSheetId="12">#REF!</definedName>
    <definedName name="__123Graph_A" localSheetId="19" hidden="1">'[1]mpmla wise pp0001'!$A$166:$A$172</definedName>
    <definedName name="__123Graph_A" localSheetId="12" hidden="1">'[2]mpmla wise pp0001'!$A$166:$A$172</definedName>
    <definedName name="__123Graph_A" localSheetId="11" hidden="1">'[3]mpmla wise pp0001'!$A$166:$A$172</definedName>
    <definedName name="__123Graph_A" localSheetId="10" hidden="1">'[4]mpmla wise pp0001'!$A$166:$A$172</definedName>
    <definedName name="__123Graph_A" hidden="1">'[5]mpmla wise pp0001'!$A$166:$A$172</definedName>
    <definedName name="__123Graph_B" localSheetId="2" hidden="1">'[5]mpmla wise pp0001'!#REF!</definedName>
    <definedName name="__123Graph_B" localSheetId="3" hidden="1">'[5]mpmla wise pp0001'!#REF!</definedName>
    <definedName name="__123Graph_B" localSheetId="15" hidden="1">'[5]mpmla wise pp0001'!#REF!</definedName>
    <definedName name="__123Graph_B" localSheetId="18" hidden="1">'[5]mpmla wise pp0001'!#REF!</definedName>
    <definedName name="__123Graph_B" localSheetId="19" hidden="1">'[1]mpmla wise pp0001'!#REF!</definedName>
    <definedName name="__123Graph_B" localSheetId="20" hidden="1">'[5]mpmla wise pp0001'!#REF!</definedName>
    <definedName name="__123Graph_B" localSheetId="6" hidden="1">'[5]mpmla wise pp0001'!#REF!</definedName>
    <definedName name="__123Graph_B" localSheetId="12" hidden="1">'[2]mpmla wise pp0001'!#REF!</definedName>
    <definedName name="__123Graph_B" localSheetId="11" hidden="1">'[3]mpmla wise pp0001'!#REF!</definedName>
    <definedName name="__123Graph_B" localSheetId="10" hidden="1">'[4]mpmla wise pp0001'!#REF!</definedName>
    <definedName name="__123Graph_B" localSheetId="0" hidden="1">'[5]mpmla wise pp0001'!#REF!</definedName>
    <definedName name="__123Graph_B" hidden="1">'[5]mpmla wise pp0001'!#REF!</definedName>
    <definedName name="__123Graph_C" localSheetId="19" hidden="1">'[1]mpmla wise pp0001'!$B$166:$B$172</definedName>
    <definedName name="__123Graph_C" localSheetId="12" hidden="1">'[2]mpmla wise pp0001'!$B$166:$B$172</definedName>
    <definedName name="__123Graph_C" localSheetId="11" hidden="1">'[3]mpmla wise pp0001'!$B$166:$B$172</definedName>
    <definedName name="__123Graph_C" localSheetId="10" hidden="1">'[4]mpmla wise pp0001'!$B$166:$B$172</definedName>
    <definedName name="__123Graph_C" hidden="1">'[5]mpmla wise pp0001'!$B$166:$B$172</definedName>
    <definedName name="__123Graph_D" localSheetId="2" hidden="1">'[5]mpmla wise pp0001'!#REF!</definedName>
    <definedName name="__123Graph_D" localSheetId="3" hidden="1">'[5]mpmla wise pp0001'!#REF!</definedName>
    <definedName name="__123Graph_D" localSheetId="15" hidden="1">'[5]mpmla wise pp0001'!#REF!</definedName>
    <definedName name="__123Graph_D" localSheetId="18" hidden="1">'[5]mpmla wise pp0001'!#REF!</definedName>
    <definedName name="__123Graph_D" localSheetId="19" hidden="1">'[1]mpmla wise pp0001'!#REF!</definedName>
    <definedName name="__123Graph_D" localSheetId="20" hidden="1">'[5]mpmla wise pp0001'!#REF!</definedName>
    <definedName name="__123Graph_D" localSheetId="6" hidden="1">'[5]mpmla wise pp0001'!#REF!</definedName>
    <definedName name="__123Graph_D" localSheetId="12" hidden="1">'[2]mpmla wise pp0001'!#REF!</definedName>
    <definedName name="__123Graph_D" localSheetId="11" hidden="1">'[3]mpmla wise pp0001'!#REF!</definedName>
    <definedName name="__123Graph_D" localSheetId="10" hidden="1">'[4]mpmla wise pp0001'!#REF!</definedName>
    <definedName name="__123Graph_D" localSheetId="0" hidden="1">'[5]mpmla wise pp0001'!#REF!</definedName>
    <definedName name="__123Graph_D" hidden="1">'[5]mpmla wise pp0001'!#REF!</definedName>
    <definedName name="__123Graph_E" localSheetId="19" hidden="1">'[1]mpmla wise pp0001'!$C$166:$C$172</definedName>
    <definedName name="__123Graph_E" localSheetId="12" hidden="1">'[2]mpmla wise pp0001'!$C$166:$C$172</definedName>
    <definedName name="__123Graph_E" localSheetId="11" hidden="1">'[3]mpmla wise pp0001'!$C$166:$C$172</definedName>
    <definedName name="__123Graph_E" localSheetId="10" hidden="1">'[4]mpmla wise pp0001'!$C$166:$C$172</definedName>
    <definedName name="__123Graph_E" hidden="1">'[5]mpmla wise pp0001'!$C$166:$C$172</definedName>
    <definedName name="__123Graph_F" localSheetId="2" hidden="1">'[5]mpmla wise pp0001'!#REF!</definedName>
    <definedName name="__123Graph_F" localSheetId="3" hidden="1">'[5]mpmla wise pp0001'!#REF!</definedName>
    <definedName name="__123Graph_F" localSheetId="15" hidden="1">'[5]mpmla wise pp0001'!#REF!</definedName>
    <definedName name="__123Graph_F" localSheetId="18" hidden="1">'[5]mpmla wise pp0001'!#REF!</definedName>
    <definedName name="__123Graph_F" localSheetId="19" hidden="1">'[1]mpmla wise pp0001'!#REF!</definedName>
    <definedName name="__123Graph_F" localSheetId="20" hidden="1">'[5]mpmla wise pp0001'!#REF!</definedName>
    <definedName name="__123Graph_F" localSheetId="6" hidden="1">'[5]mpmla wise pp0001'!#REF!</definedName>
    <definedName name="__123Graph_F" localSheetId="12" hidden="1">'[2]mpmla wise pp0001'!#REF!</definedName>
    <definedName name="__123Graph_F" localSheetId="11" hidden="1">'[3]mpmla wise pp0001'!#REF!</definedName>
    <definedName name="__123Graph_F" localSheetId="10" hidden="1">'[4]mpmla wise pp0001'!#REF!</definedName>
    <definedName name="__123Graph_F" localSheetId="0" hidden="1">'[5]mpmla wise pp0001'!#REF!</definedName>
    <definedName name="__123Graph_F" hidden="1">'[5]mpmla wise pp0001'!#REF!</definedName>
    <definedName name="__123Graph_X" localSheetId="2" hidden="1">'[5]mpmla wise pp0001'!#REF!</definedName>
    <definedName name="__123Graph_X" localSheetId="3" hidden="1">'[5]mpmla wise pp0001'!#REF!</definedName>
    <definedName name="__123Graph_X" localSheetId="15" hidden="1">'[5]mpmla wise pp0001'!#REF!</definedName>
    <definedName name="__123Graph_X" localSheetId="18" hidden="1">'[5]mpmla wise pp0001'!#REF!</definedName>
    <definedName name="__123Graph_X" localSheetId="19" hidden="1">'[1]mpmla wise pp0001'!#REF!</definedName>
    <definedName name="__123Graph_X" localSheetId="20" hidden="1">'[5]mpmla wise pp0001'!#REF!</definedName>
    <definedName name="__123Graph_X" localSheetId="6" hidden="1">'[5]mpmla wise pp0001'!#REF!</definedName>
    <definedName name="__123Graph_X" localSheetId="12" hidden="1">'[2]mpmla wise pp0001'!#REF!</definedName>
    <definedName name="__123Graph_X" localSheetId="11" hidden="1">'[3]mpmla wise pp0001'!#REF!</definedName>
    <definedName name="__123Graph_X" localSheetId="10" hidden="1">'[4]mpmla wise pp0001'!#REF!</definedName>
    <definedName name="__123Graph_X" localSheetId="0" hidden="1">'[5]mpmla wise pp0001'!#REF!</definedName>
    <definedName name="__123Graph_X" hidden="1">'[5]mpmla wise pp0001'!#REF!</definedName>
    <definedName name="_1" localSheetId="12">#REF!</definedName>
    <definedName name="_123" localSheetId="2" hidden="1">'[2]mpmla wise pp0001'!#REF!</definedName>
    <definedName name="_123" localSheetId="3" hidden="1">'[2]mpmla wise pp0001'!#REF!</definedName>
    <definedName name="_123" localSheetId="18" hidden="1">'[2]mpmla wise pp0001'!#REF!</definedName>
    <definedName name="_123" localSheetId="20" hidden="1">'[2]mpmla wise pp0001'!#REF!</definedName>
    <definedName name="_123" hidden="1">'[2]mpmla wise pp0001'!#REF!</definedName>
    <definedName name="_124" localSheetId="2" hidden="1">'[6]mpmla wise pp02_03'!#REF!</definedName>
    <definedName name="_124" localSheetId="3" hidden="1">'[6]mpmla wise pp02_03'!#REF!</definedName>
    <definedName name="_124" localSheetId="15" hidden="1">'[6]mpmla wise pp02_03'!#REF!</definedName>
    <definedName name="_124" localSheetId="18" hidden="1">'[6]mpmla wise pp02_03'!#REF!</definedName>
    <definedName name="_124" localSheetId="19" hidden="1">'[6]mpmla wise pp02_03'!#REF!</definedName>
    <definedName name="_124" localSheetId="20" hidden="1">'[6]mpmla wise pp02_03'!#REF!</definedName>
    <definedName name="_124" localSheetId="6" hidden="1">'[6]mpmla wise pp02_03'!#REF!</definedName>
    <definedName name="_124" localSheetId="0" hidden="1">'[6]mpmla wise pp02_03'!#REF!</definedName>
    <definedName name="_124" hidden="1">'[6]mpmla wise pp02_03'!#REF!</definedName>
    <definedName name="_125" localSheetId="2" hidden="1">'[6]mpmla wise pp02_03'!#REF!</definedName>
    <definedName name="_125" localSheetId="3" hidden="1">'[6]mpmla wise pp02_03'!#REF!</definedName>
    <definedName name="_125" localSheetId="15" hidden="1">'[6]mpmla wise pp02_03'!#REF!</definedName>
    <definedName name="_125" localSheetId="18" hidden="1">'[6]mpmla wise pp02_03'!#REF!</definedName>
    <definedName name="_125" localSheetId="19" hidden="1">'[6]mpmla wise pp02_03'!#REF!</definedName>
    <definedName name="_125" localSheetId="20" hidden="1">'[6]mpmla wise pp02_03'!#REF!</definedName>
    <definedName name="_125" localSheetId="6" hidden="1">'[6]mpmla wise pp02_03'!#REF!</definedName>
    <definedName name="_125" localSheetId="0" hidden="1">'[6]mpmla wise pp02_03'!#REF!</definedName>
    <definedName name="_125" hidden="1">'[6]mpmla wise pp02_03'!#REF!</definedName>
    <definedName name="_126" localSheetId="2" hidden="1">'[6]mpmla wise pp02_03'!#REF!</definedName>
    <definedName name="_126" localSheetId="3" hidden="1">'[6]mpmla wise pp02_03'!#REF!</definedName>
    <definedName name="_126" localSheetId="15" hidden="1">'[6]mpmla wise pp02_03'!#REF!</definedName>
    <definedName name="_126" localSheetId="18" hidden="1">'[6]mpmla wise pp02_03'!#REF!</definedName>
    <definedName name="_126" localSheetId="19" hidden="1">'[6]mpmla wise pp02_03'!#REF!</definedName>
    <definedName name="_126" localSheetId="20" hidden="1">'[6]mpmla wise pp02_03'!#REF!</definedName>
    <definedName name="_126" localSheetId="6" hidden="1">'[6]mpmla wise pp02_03'!#REF!</definedName>
    <definedName name="_126" localSheetId="0" hidden="1">'[6]mpmla wise pp02_03'!#REF!</definedName>
    <definedName name="_126" hidden="1">'[6]mpmla wise pp02_03'!#REF!</definedName>
    <definedName name="_127" localSheetId="2" hidden="1">'[6]mpmla wise pp02_03'!#REF!</definedName>
    <definedName name="_127" localSheetId="3" hidden="1">'[6]mpmla wise pp02_03'!#REF!</definedName>
    <definedName name="_127" localSheetId="15" hidden="1">'[6]mpmla wise pp02_03'!#REF!</definedName>
    <definedName name="_127" localSheetId="18" hidden="1">'[6]mpmla wise pp02_03'!#REF!</definedName>
    <definedName name="_127" localSheetId="19" hidden="1">'[6]mpmla wise pp02_03'!#REF!</definedName>
    <definedName name="_127" localSheetId="20" hidden="1">'[6]mpmla wise pp02_03'!#REF!</definedName>
    <definedName name="_127" localSheetId="6" hidden="1">'[6]mpmla wise pp02_03'!#REF!</definedName>
    <definedName name="_127" localSheetId="0" hidden="1">'[6]mpmla wise pp02_03'!#REF!</definedName>
    <definedName name="_127" hidden="1">'[6]mpmla wise pp02_03'!#REF!</definedName>
    <definedName name="_128" localSheetId="2" hidden="1">'[6]mpmla wise pp02_03'!#REF!</definedName>
    <definedName name="_128" localSheetId="3" hidden="1">'[6]mpmla wise pp02_03'!#REF!</definedName>
    <definedName name="_128" localSheetId="15" hidden="1">'[6]mpmla wise pp02_03'!#REF!</definedName>
    <definedName name="_128" localSheetId="18" hidden="1">'[6]mpmla wise pp02_03'!#REF!</definedName>
    <definedName name="_128" localSheetId="19" hidden="1">'[6]mpmla wise pp02_03'!#REF!</definedName>
    <definedName name="_128" localSheetId="20" hidden="1">'[6]mpmla wise pp02_03'!#REF!</definedName>
    <definedName name="_128" localSheetId="6" hidden="1">'[6]mpmla wise pp02_03'!#REF!</definedName>
    <definedName name="_128" localSheetId="0" hidden="1">'[6]mpmla wise pp02_03'!#REF!</definedName>
    <definedName name="_128" hidden="1">'[6]mpmla wise pp02_03'!#REF!</definedName>
    <definedName name="_129" localSheetId="2" hidden="1">'[6]mpmla wise pp02_03'!#REF!</definedName>
    <definedName name="_129" localSheetId="3" hidden="1">'[6]mpmla wise pp02_03'!#REF!</definedName>
    <definedName name="_129" localSheetId="15" hidden="1">'[6]mpmla wise pp02_03'!#REF!</definedName>
    <definedName name="_129" localSheetId="18" hidden="1">'[6]mpmla wise pp02_03'!#REF!</definedName>
    <definedName name="_129" localSheetId="19" hidden="1">'[6]mpmla wise pp02_03'!#REF!</definedName>
    <definedName name="_129" localSheetId="20" hidden="1">'[6]mpmla wise pp02_03'!#REF!</definedName>
    <definedName name="_129" localSheetId="6" hidden="1">'[6]mpmla wise pp02_03'!#REF!</definedName>
    <definedName name="_129" localSheetId="0" hidden="1">'[6]mpmla wise pp02_03'!#REF!</definedName>
    <definedName name="_129" hidden="1">'[6]mpmla wise pp02_03'!#REF!</definedName>
    <definedName name="_130" hidden="1">[7]zpF0001!$E$39:$E$78</definedName>
    <definedName name="_131" hidden="1">[7]zpF0001!$O$149:$O$158</definedName>
    <definedName name="_132" hidden="1">[7]zpF0001!$A$39:$CB$78</definedName>
    <definedName name="_135" localSheetId="2" hidden="1">'[8]mpmla wise pp01_02'!#REF!</definedName>
    <definedName name="_135" localSheetId="3" hidden="1">'[8]mpmla wise pp01_02'!#REF!</definedName>
    <definedName name="_135" localSheetId="15" hidden="1">'[8]mpmla wise pp01_02'!#REF!</definedName>
    <definedName name="_135" localSheetId="18" hidden="1">'[8]mpmla wise pp01_02'!#REF!</definedName>
    <definedName name="_135" localSheetId="19" hidden="1">'[8]mpmla wise pp01_02'!#REF!</definedName>
    <definedName name="_135" localSheetId="20" hidden="1">'[8]mpmla wise pp01_02'!#REF!</definedName>
    <definedName name="_135" localSheetId="6" hidden="1">'[8]mpmla wise pp01_02'!#REF!</definedName>
    <definedName name="_135" localSheetId="0" hidden="1">'[8]mpmla wise pp01_02'!#REF!</definedName>
    <definedName name="_135" hidden="1">'[8]mpmla wise pp01_02'!#REF!</definedName>
    <definedName name="_142" localSheetId="2" hidden="1">'[8]mpmla wise pp01_02'!#REF!</definedName>
    <definedName name="_142" localSheetId="3" hidden="1">'[8]mpmla wise pp01_02'!#REF!</definedName>
    <definedName name="_142" localSheetId="15" hidden="1">'[8]mpmla wise pp01_02'!#REF!</definedName>
    <definedName name="_142" localSheetId="18" hidden="1">'[8]mpmla wise pp01_02'!#REF!</definedName>
    <definedName name="_142" localSheetId="19" hidden="1">'[8]mpmla wise pp01_02'!#REF!</definedName>
    <definedName name="_142" localSheetId="20" hidden="1">'[8]mpmla wise pp01_02'!#REF!</definedName>
    <definedName name="_142" localSheetId="6" hidden="1">'[8]mpmla wise pp01_02'!#REF!</definedName>
    <definedName name="_142" localSheetId="0" hidden="1">'[8]mpmla wise pp01_02'!#REF!</definedName>
    <definedName name="_142" hidden="1">'[8]mpmla wise pp01_02'!#REF!</definedName>
    <definedName name="_a" localSheetId="12">#REF!</definedName>
    <definedName name="_b" localSheetId="12">#REF!</definedName>
    <definedName name="_Dist_Bin" localSheetId="2" hidden="1">#REF!</definedName>
    <definedName name="_Dist_Bin" localSheetId="3" hidden="1">#REF!</definedName>
    <definedName name="_Dist_Bin" localSheetId="15" hidden="1">#REF!</definedName>
    <definedName name="_Dist_Bin" localSheetId="18" hidden="1">#REF!</definedName>
    <definedName name="_Dist_Bin" localSheetId="19" hidden="1">#REF!</definedName>
    <definedName name="_Dist_Bin" localSheetId="20" hidden="1">#REF!</definedName>
    <definedName name="_Dist_Bin" localSheetId="6" hidden="1">#REF!</definedName>
    <definedName name="_Dist_Bin" localSheetId="16" hidden="1">#REF!</definedName>
    <definedName name="_Dist_Bin" localSheetId="4" hidden="1">#REF!</definedName>
    <definedName name="_Dist_Bin" localSheetId="0" hidden="1">#REF!</definedName>
    <definedName name="_Dist_Bin" hidden="1">#REF!</definedName>
    <definedName name="_Dist_Values" localSheetId="2" hidden="1">#REF!</definedName>
    <definedName name="_Dist_Values" localSheetId="3" hidden="1">#REF!</definedName>
    <definedName name="_Dist_Values" localSheetId="15" hidden="1">#REF!</definedName>
    <definedName name="_Dist_Values" localSheetId="18" hidden="1">#REF!</definedName>
    <definedName name="_Dist_Values" localSheetId="19" hidden="1">#REF!</definedName>
    <definedName name="_Dist_Values" localSheetId="20" hidden="1">#REF!</definedName>
    <definedName name="_Dist_Values" localSheetId="6" hidden="1">#REF!</definedName>
    <definedName name="_Dist_Values" localSheetId="16" hidden="1">#REF!</definedName>
    <definedName name="_Dist_Values" localSheetId="4" hidden="1">#REF!</definedName>
    <definedName name="_Dist_Values" localSheetId="0" hidden="1">#REF!</definedName>
    <definedName name="_Dist_Values" hidden="1">#REF!</definedName>
    <definedName name="_Fill" localSheetId="2" hidden="1">#REF!</definedName>
    <definedName name="_Fill" localSheetId="3" hidden="1">#REF!</definedName>
    <definedName name="_Fill" localSheetId="15" hidden="1">#REF!</definedName>
    <definedName name="_Fill" localSheetId="18" hidden="1">#REF!</definedName>
    <definedName name="_Fill" localSheetId="19" hidden="1">#REF!</definedName>
    <definedName name="_Fill" localSheetId="20" hidden="1">#REF!</definedName>
    <definedName name="_Fill" localSheetId="6" hidden="1">#REF!</definedName>
    <definedName name="_Fill" localSheetId="0" hidden="1">#REF!</definedName>
    <definedName name="_Fill" hidden="1">#REF!</definedName>
    <definedName name="_xlnm._FilterDatabase" localSheetId="3" hidden="1">'002'!$A$2:$V$442</definedName>
    <definedName name="_xlnm._FilterDatabase" localSheetId="5" hidden="1">'004'!$A$2:$D$2</definedName>
    <definedName name="_xlnm._FilterDatabase" localSheetId="13" hidden="1">'008'!$A$4:$F$108</definedName>
    <definedName name="_xlnm._FilterDatabase" localSheetId="14" hidden="1">'009'!$A$4:$F$43</definedName>
    <definedName name="_xlnm._FilterDatabase" localSheetId="18" hidden="1">'013'!$A$3:$G$42</definedName>
    <definedName name="_xlnm._FilterDatabase" localSheetId="19" hidden="1">'014'!$A$5:$K$22</definedName>
    <definedName name="_xlnm._FilterDatabase" localSheetId="4" hidden="1">'3B'!$A$6:$Q$229</definedName>
    <definedName name="_xlnm._FilterDatabase" localSheetId="12" hidden="1">'accd-2'!$A$5:$O$753</definedName>
    <definedName name="_xlnm._FilterDatabase" localSheetId="11" hidden="1">Accident!#REF!</definedName>
    <definedName name="_xlnm._FilterDatabase" localSheetId="0" hidden="1">INDEX!$A$2:$E$18</definedName>
    <definedName name="_Key1" localSheetId="19" hidden="1">[1]zpF0001!$E$39:$E$78</definedName>
    <definedName name="_Key1" localSheetId="12" hidden="1">[2]zpF0001!$E$39:$E$78</definedName>
    <definedName name="_Key1" localSheetId="11" hidden="1">[3]zpF0001!$E$39:$E$78</definedName>
    <definedName name="_Key1" localSheetId="10" hidden="1">[4]zpF0001!$E$39:$E$78</definedName>
    <definedName name="_Key1" hidden="1">[5]zpF0001!$E$39:$E$78</definedName>
    <definedName name="_Key2" localSheetId="19" hidden="1">[1]zpF0001!$O$149:$O$158</definedName>
    <definedName name="_Key2" localSheetId="12" hidden="1">[2]zpF0001!$O$149:$O$158</definedName>
    <definedName name="_Key2" localSheetId="11" hidden="1">[3]zpF0001!$O$149:$O$158</definedName>
    <definedName name="_Key2" localSheetId="10" hidden="1">[4]zpF0001!$O$149:$O$158</definedName>
    <definedName name="_Key2" hidden="1">[5]zpF0001!$O$149:$O$158</definedName>
    <definedName name="_key3" localSheetId="2" hidden="1">'[9]mpmla wise pp01_02'!#REF!</definedName>
    <definedName name="_key3" localSheetId="3" hidden="1">'[9]mpmla wise pp01_02'!#REF!</definedName>
    <definedName name="_key3" localSheetId="15" hidden="1">'[9]mpmla wise pp01_02'!#REF!</definedName>
    <definedName name="_key3" localSheetId="18" hidden="1">'[9]mpmla wise pp01_02'!#REF!</definedName>
    <definedName name="_key3" localSheetId="19" hidden="1">'[9]mpmla wise pp01_02'!#REF!</definedName>
    <definedName name="_key3" localSheetId="20" hidden="1">'[9]mpmla wise pp01_02'!#REF!</definedName>
    <definedName name="_key3" localSheetId="6" hidden="1">'[9]mpmla wise pp01_02'!#REF!</definedName>
    <definedName name="_key3" localSheetId="0" hidden="1">'[9]mpmla wise pp01_02'!#REF!</definedName>
    <definedName name="_key3" hidden="1">'[9]mpmla wise pp01_02'!#REF!</definedName>
    <definedName name="_Order1" hidden="1">255</definedName>
    <definedName name="_Order2" hidden="1">255</definedName>
    <definedName name="_Sort" localSheetId="19" hidden="1">[1]zpF0001!$A$39:$CB$78</definedName>
    <definedName name="_Sort" localSheetId="12" hidden="1">[2]zpF0001!$A$39:$CB$78</definedName>
    <definedName name="_Sort" localSheetId="11" hidden="1">[3]zpF0001!$A$39:$CB$78</definedName>
    <definedName name="_Sort" localSheetId="10" hidden="1">[4]zpF0001!$A$39:$CB$78</definedName>
    <definedName name="_Sort" hidden="1">[5]zpF0001!$A$39:$CB$78</definedName>
    <definedName name="a" localSheetId="12">[10]shp_T_D_drive!$A$1:$AE$31</definedName>
    <definedName name="aa" localSheetId="12">[10]shp_T_D_drive!$A$1:$AE$31</definedName>
    <definedName name="aaa" localSheetId="2" hidden="1">'[11]mpmla wise pp01_02'!#REF!</definedName>
    <definedName name="aaa" localSheetId="3" hidden="1">'[11]mpmla wise pp01_02'!#REF!</definedName>
    <definedName name="aaa" localSheetId="15" hidden="1">'[11]mpmla wise pp01_02'!#REF!</definedName>
    <definedName name="aaa" localSheetId="18" hidden="1">'[11]mpmla wise pp01_02'!#REF!</definedName>
    <definedName name="aaa" localSheetId="19" hidden="1">'[12]mpmla wise pp01_02'!#REF!</definedName>
    <definedName name="aaa" localSheetId="20" hidden="1">'[11]mpmla wise pp01_02'!#REF!</definedName>
    <definedName name="aaa" localSheetId="6" hidden="1">'[11]mpmla wise pp01_02'!#REF!</definedName>
    <definedName name="aaa" localSheetId="12" hidden="1">'[9]mpmla wise pp01_02'!#REF!</definedName>
    <definedName name="aaa" localSheetId="11" hidden="1">'[13]mpmla wise pp01_02'!#REF!</definedName>
    <definedName name="aaa" localSheetId="10" hidden="1">'[14]mpmla wise pp01_02'!#REF!</definedName>
    <definedName name="aaa" localSheetId="0" hidden="1">'[11]mpmla wise pp01_02'!#REF!</definedName>
    <definedName name="aaa" hidden="1">'[11]mpmla wise pp01_02'!#REF!</definedName>
    <definedName name="Acti" localSheetId="2" hidden="1">{"'Sheet1'!$A$4386:$N$4591"}</definedName>
    <definedName name="Acti" localSheetId="3" hidden="1">{"'Sheet1'!$A$4386:$N$4591"}</definedName>
    <definedName name="Acti" localSheetId="15" hidden="1">{"'Sheet1'!$A$4386:$N$4591"}</definedName>
    <definedName name="Acti" localSheetId="18" hidden="1">{"'Sheet1'!$A$4386:$N$4591"}</definedName>
    <definedName name="Acti" localSheetId="19" hidden="1">{"'Sheet1'!$A$4386:$N$4591"}</definedName>
    <definedName name="Acti" localSheetId="20" hidden="1">{"'Sheet1'!$A$4386:$N$4591"}</definedName>
    <definedName name="Acti" localSheetId="6" hidden="1">{"'Sheet1'!$A$4386:$N$4591"}</definedName>
    <definedName name="Acti" localSheetId="16" hidden="1">{"'Sheet1'!$A$4386:$N$4591"}</definedName>
    <definedName name="Acti" localSheetId="4" hidden="1">{"'Sheet1'!$A$4386:$N$4591"}</definedName>
    <definedName name="Acti" localSheetId="0" hidden="1">{"'Sheet1'!$A$4386:$N$4591"}</definedName>
    <definedName name="Acti" hidden="1">{"'Sheet1'!$A$4386:$N$4591"}</definedName>
    <definedName name="agmeter" localSheetId="12">#REF!</definedName>
    <definedName name="ann" localSheetId="2" hidden="1">{"'Sheet1'!$A$4386:$N$4591"}</definedName>
    <definedName name="ann" localSheetId="3" hidden="1">{"'Sheet1'!$A$4386:$N$4591"}</definedName>
    <definedName name="ann" localSheetId="15" hidden="1">{"'Sheet1'!$A$4386:$N$4591"}</definedName>
    <definedName name="ann" localSheetId="18" hidden="1">{"'Sheet1'!$A$4386:$N$4591"}</definedName>
    <definedName name="ann" localSheetId="19" hidden="1">{"'Sheet1'!$A$4386:$N$4591"}</definedName>
    <definedName name="ann" localSheetId="20" hidden="1">{"'Sheet1'!$A$4386:$N$4591"}</definedName>
    <definedName name="ann" localSheetId="6" hidden="1">{"'Sheet1'!$A$4386:$N$4591"}</definedName>
    <definedName name="ann" localSheetId="16" hidden="1">{"'Sheet1'!$A$4386:$N$4591"}</definedName>
    <definedName name="ann" localSheetId="4" hidden="1">{"'Sheet1'!$A$4386:$N$4591"}</definedName>
    <definedName name="ann" localSheetId="0" hidden="1">{"'Sheet1'!$A$4386:$N$4591"}</definedName>
    <definedName name="ann" hidden="1">{"'Sheet1'!$A$4386:$N$4591"}</definedName>
    <definedName name="as" localSheetId="12">[10]shp_T_D_drive!$A$1:$AE$31</definedName>
    <definedName name="cwctat" localSheetId="12">#REF!</definedName>
    <definedName name="D" localSheetId="12">#REF!</definedName>
    <definedName name="dfd" localSheetId="2" hidden="1">{"'Sheet1'!$A$4386:$N$4591"}</definedName>
    <definedName name="dfd" localSheetId="3" hidden="1">{"'Sheet1'!$A$4386:$N$4591"}</definedName>
    <definedName name="dfd" localSheetId="15" hidden="1">{"'Sheet1'!$A$4386:$N$4591"}</definedName>
    <definedName name="dfd" localSheetId="18" hidden="1">{"'Sheet1'!$A$4386:$N$4591"}</definedName>
    <definedName name="dfd" localSheetId="19" hidden="1">{"'Sheet1'!$A$4386:$N$4591"}</definedName>
    <definedName name="dfd" localSheetId="20" hidden="1">{"'Sheet1'!$A$4386:$N$4591"}</definedName>
    <definedName name="dfd" localSheetId="6" hidden="1">{"'Sheet1'!$A$4386:$N$4591"}</definedName>
    <definedName name="dfd" localSheetId="16" hidden="1">{"'Sheet1'!$A$4386:$N$4591"}</definedName>
    <definedName name="dfd" localSheetId="4" hidden="1">{"'Sheet1'!$A$4386:$N$4591"}</definedName>
    <definedName name="dfd" localSheetId="0" hidden="1">{"'Sheet1'!$A$4386:$N$4591"}</definedName>
    <definedName name="dfd" hidden="1">{"'Sheet1'!$A$4386:$N$4591"}</definedName>
    <definedName name="DT" localSheetId="12">#REF!</definedName>
    <definedName name="DTT" localSheetId="12">#REF!</definedName>
    <definedName name="Excel_BuiltIn_Database" localSheetId="12">#REF!</definedName>
    <definedName name="Excel_BuiltIn_Print_Area_1" localSheetId="12">'accd-2'!$A$1:$M$749</definedName>
    <definedName name="hht" localSheetId="2" hidden="1">{"'Sheet1'!$A$4386:$N$4591"}</definedName>
    <definedName name="hht" localSheetId="18" hidden="1">{"'Sheet1'!$A$4386:$N$4591"}</definedName>
    <definedName name="hht" localSheetId="20" hidden="1">{"'Sheet1'!$A$4386:$N$4591"}</definedName>
    <definedName name="hht" hidden="1">{"'Sheet1'!$A$4386:$N$4591"}</definedName>
    <definedName name="HT" localSheetId="2" hidden="1">{"'Sheet1'!$A$4386:$N$4591"}</definedName>
    <definedName name="HT" localSheetId="3" hidden="1">{"'Sheet1'!$A$4386:$N$4591"}</definedName>
    <definedName name="HT" localSheetId="15" hidden="1">{"'Sheet1'!$A$4386:$N$4591"}</definedName>
    <definedName name="HT" localSheetId="18" hidden="1">{"'Sheet1'!$A$4386:$N$4591"}</definedName>
    <definedName name="HT" localSheetId="19" hidden="1">{"'Sheet1'!$A$4386:$N$4591"}</definedName>
    <definedName name="HT" localSheetId="20" hidden="1">{"'Sheet1'!$A$4386:$N$4591"}</definedName>
    <definedName name="HT" localSheetId="6" hidden="1">{"'Sheet1'!$A$4386:$N$4591"}</definedName>
    <definedName name="HT" localSheetId="16" hidden="1">{"'Sheet1'!$A$4386:$N$4591"}</definedName>
    <definedName name="HT" localSheetId="4" hidden="1">{"'Sheet1'!$A$4386:$N$4591"}</definedName>
    <definedName name="HT" localSheetId="0" hidden="1">{"'Sheet1'!$A$4386:$N$4591"}</definedName>
    <definedName name="HT" hidden="1">{"'Sheet1'!$A$4386:$N$4591"}</definedName>
    <definedName name="HTML_CodePage" hidden="1">1252</definedName>
    <definedName name="HTML_Control" localSheetId="2" hidden="1">{"'Sheet1'!$A$4386:$N$4591"}</definedName>
    <definedName name="HTML_Control" localSheetId="3" hidden="1">{"'Sheet1'!$A$4386:$N$4591"}</definedName>
    <definedName name="HTML_Control" localSheetId="15" hidden="1">{"'Sheet1'!$A$4386:$N$4591"}</definedName>
    <definedName name="HTML_Control" localSheetId="18" hidden="1">{"'Sheet1'!$A$4386:$N$4591"}</definedName>
    <definedName name="HTML_Control" localSheetId="19" hidden="1">{"'Sheet1'!$A$4386:$N$4591"}</definedName>
    <definedName name="HTML_Control" localSheetId="20" hidden="1">{"'Sheet1'!$A$4386:$N$4591"}</definedName>
    <definedName name="HTML_Control" localSheetId="6" hidden="1">{"'Sheet1'!$A$4386:$N$4591"}</definedName>
    <definedName name="HTML_Control" localSheetId="16" hidden="1">{"'Sheet1'!$A$4386:$N$4591"}</definedName>
    <definedName name="HTML_Control" localSheetId="4" hidden="1">{"'Sheet1'!$A$4386:$N$4591"}</definedName>
    <definedName name="HTML_Control" localSheetId="12" hidden="1">{"'Sheet1'!$A$4386:$N$4591"}</definedName>
    <definedName name="HTML_Control" localSheetId="11" hidden="1">{"'Sheet1'!$A$4386:$N$4591"}</definedName>
    <definedName name="HTML_Control" localSheetId="10" hidden="1">{"'Sheet1'!$A$4386:$N$4591"}</definedName>
    <definedName name="HTML_Control" localSheetId="0" hidden="1">{"'Sheet1'!$A$4386:$N$4591"}</definedName>
    <definedName name="HTML_Control" hidden="1">{"'Sheet1'!$A$4386:$N$4591"}</definedName>
    <definedName name="HTML_Control_1" localSheetId="2" hidden="1">{"'Sheet1'!$A$4386:$N$4591"}</definedName>
    <definedName name="HTML_Control_1" localSheetId="3" hidden="1">{"'Sheet1'!$A$4386:$N$4591"}</definedName>
    <definedName name="HTML_Control_1" localSheetId="15" hidden="1">{"'Sheet1'!$A$4386:$N$4591"}</definedName>
    <definedName name="HTML_Control_1" localSheetId="18" hidden="1">{"'Sheet1'!$A$4386:$N$4591"}</definedName>
    <definedName name="HTML_Control_1" localSheetId="19" hidden="1">{"'Sheet1'!$A$4386:$N$4591"}</definedName>
    <definedName name="HTML_Control_1" localSheetId="20" hidden="1">{"'Sheet1'!$A$4386:$N$4591"}</definedName>
    <definedName name="HTML_Control_1" localSheetId="6" hidden="1">{"'Sheet1'!$A$4386:$N$4591"}</definedName>
    <definedName name="HTML_Control_1" localSheetId="16" hidden="1">{"'Sheet1'!$A$4386:$N$4591"}</definedName>
    <definedName name="HTML_Control_1" localSheetId="4" hidden="1">{"'Sheet1'!$A$4386:$N$4591"}</definedName>
    <definedName name="HTML_Control_1" localSheetId="0" hidden="1">{"'Sheet1'!$A$4386:$N$4591"}</definedName>
    <definedName name="HTML_Control_1" hidden="1">{"'Sheet1'!$A$4386:$N$4591"}</definedName>
    <definedName name="HTML_Control_2" localSheetId="2" hidden="1">{"'Sheet1'!$A$4386:$N$4591"}</definedName>
    <definedName name="HTML_Control_2" localSheetId="3" hidden="1">{"'Sheet1'!$A$4386:$N$4591"}</definedName>
    <definedName name="HTML_Control_2" localSheetId="15" hidden="1">{"'Sheet1'!$A$4386:$N$4591"}</definedName>
    <definedName name="HTML_Control_2" localSheetId="18" hidden="1">{"'Sheet1'!$A$4386:$N$4591"}</definedName>
    <definedName name="HTML_Control_2" localSheetId="19" hidden="1">{"'Sheet1'!$A$4386:$N$4591"}</definedName>
    <definedName name="HTML_Control_2" localSheetId="20" hidden="1">{"'Sheet1'!$A$4386:$N$4591"}</definedName>
    <definedName name="HTML_Control_2" localSheetId="6" hidden="1">{"'Sheet1'!$A$4386:$N$4591"}</definedName>
    <definedName name="HTML_Control_2" localSheetId="16" hidden="1">{"'Sheet1'!$A$4386:$N$4591"}</definedName>
    <definedName name="HTML_Control_2" localSheetId="4" hidden="1">{"'Sheet1'!$A$4386:$N$4591"}</definedName>
    <definedName name="HTML_Control_2" localSheetId="0" hidden="1">{"'Sheet1'!$A$4386:$N$4591"}</definedName>
    <definedName name="HTML_Control_2" hidden="1">{"'Sheet1'!$A$4386:$N$4591"}</definedName>
    <definedName name="HTML_Control_3" localSheetId="2" hidden="1">{"'Sheet1'!$A$4386:$N$4591"}</definedName>
    <definedName name="HTML_Control_3" localSheetId="3" hidden="1">{"'Sheet1'!$A$4386:$N$4591"}</definedName>
    <definedName name="HTML_Control_3" localSheetId="15" hidden="1">{"'Sheet1'!$A$4386:$N$4591"}</definedName>
    <definedName name="HTML_Control_3" localSheetId="18" hidden="1">{"'Sheet1'!$A$4386:$N$4591"}</definedName>
    <definedName name="HTML_Control_3" localSheetId="19" hidden="1">{"'Sheet1'!$A$4386:$N$4591"}</definedName>
    <definedName name="HTML_Control_3" localSheetId="20" hidden="1">{"'Sheet1'!$A$4386:$N$4591"}</definedName>
    <definedName name="HTML_Control_3" localSheetId="6" hidden="1">{"'Sheet1'!$A$4386:$N$4591"}</definedName>
    <definedName name="HTML_Control_3" localSheetId="16" hidden="1">{"'Sheet1'!$A$4386:$N$4591"}</definedName>
    <definedName name="HTML_Control_3" localSheetId="4" hidden="1">{"'Sheet1'!$A$4386:$N$4591"}</definedName>
    <definedName name="HTML_Control_3" localSheetId="0" hidden="1">{"'Sheet1'!$A$4386:$N$4591"}</definedName>
    <definedName name="HTML_Control_3" hidden="1">{"'Sheet1'!$A$4386:$N$4591"}</definedName>
    <definedName name="HTML_Control_4" localSheetId="2" hidden="1">{"'Sheet1'!$A$4386:$N$4591"}</definedName>
    <definedName name="HTML_Control_4" localSheetId="3" hidden="1">{"'Sheet1'!$A$4386:$N$4591"}</definedName>
    <definedName name="HTML_Control_4" localSheetId="15" hidden="1">{"'Sheet1'!$A$4386:$N$4591"}</definedName>
    <definedName name="HTML_Control_4" localSheetId="18" hidden="1">{"'Sheet1'!$A$4386:$N$4591"}</definedName>
    <definedName name="HTML_Control_4" localSheetId="19" hidden="1">{"'Sheet1'!$A$4386:$N$4591"}</definedName>
    <definedName name="HTML_Control_4" localSheetId="20" hidden="1">{"'Sheet1'!$A$4386:$N$4591"}</definedName>
    <definedName name="HTML_Control_4" localSheetId="6" hidden="1">{"'Sheet1'!$A$4386:$N$4591"}</definedName>
    <definedName name="HTML_Control_4" localSheetId="16" hidden="1">{"'Sheet1'!$A$4386:$N$4591"}</definedName>
    <definedName name="HTML_Control_4" localSheetId="4" hidden="1">{"'Sheet1'!$A$4386:$N$4591"}</definedName>
    <definedName name="HTML_Control_4" localSheetId="0" hidden="1">{"'Sheet1'!$A$4386:$N$4591"}</definedName>
    <definedName name="HTML_Control_4" hidden="1">{"'Sheet1'!$A$4386:$N$4591"}</definedName>
    <definedName name="HTML_Control_5" localSheetId="2" hidden="1">{"'Sheet1'!$A$4386:$N$4591"}</definedName>
    <definedName name="HTML_Control_5" localSheetId="3" hidden="1">{"'Sheet1'!$A$4386:$N$4591"}</definedName>
    <definedName name="HTML_Control_5" localSheetId="15" hidden="1">{"'Sheet1'!$A$4386:$N$4591"}</definedName>
    <definedName name="HTML_Control_5" localSheetId="18" hidden="1">{"'Sheet1'!$A$4386:$N$4591"}</definedName>
    <definedName name="HTML_Control_5" localSheetId="19" hidden="1">{"'Sheet1'!$A$4386:$N$4591"}</definedName>
    <definedName name="HTML_Control_5" localSheetId="20" hidden="1">{"'Sheet1'!$A$4386:$N$4591"}</definedName>
    <definedName name="HTML_Control_5" localSheetId="6" hidden="1">{"'Sheet1'!$A$4386:$N$4591"}</definedName>
    <definedName name="HTML_Control_5" localSheetId="16" hidden="1">{"'Sheet1'!$A$4386:$N$4591"}</definedName>
    <definedName name="HTML_Control_5" localSheetId="4" hidden="1">{"'Sheet1'!$A$4386:$N$4591"}</definedName>
    <definedName name="HTML_Control_5" localSheetId="0"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2" hidden="1">{"'Sheet1'!$A$4386:$N$4591"}</definedName>
    <definedName name="j" localSheetId="3" hidden="1">{"'Sheet1'!$A$4386:$N$4591"}</definedName>
    <definedName name="j" localSheetId="15" hidden="1">{"'Sheet1'!$A$4386:$N$4591"}</definedName>
    <definedName name="j" localSheetId="18" hidden="1">{"'Sheet1'!$A$4386:$N$4591"}</definedName>
    <definedName name="j" localSheetId="19" hidden="1">{"'Sheet1'!$A$4386:$N$4591"}</definedName>
    <definedName name="j" localSheetId="20" hidden="1">{"'Sheet1'!$A$4386:$N$4591"}</definedName>
    <definedName name="j" localSheetId="6" hidden="1">{"'Sheet1'!$A$4386:$N$4591"}</definedName>
    <definedName name="j" localSheetId="16" hidden="1">{"'Sheet1'!$A$4386:$N$4591"}</definedName>
    <definedName name="j" localSheetId="4" hidden="1">{"'Sheet1'!$A$4386:$N$4591"}</definedName>
    <definedName name="j" localSheetId="0" hidden="1">{"'Sheet1'!$A$4386:$N$4591"}</definedName>
    <definedName name="j" hidden="1">{"'Sheet1'!$A$4386:$N$4591"}</definedName>
    <definedName name="jjj" localSheetId="2" hidden="1">{"'Sheet1'!$A$4386:$N$4591"}</definedName>
    <definedName name="jjj" localSheetId="3" hidden="1">{"'Sheet1'!$A$4386:$N$4591"}</definedName>
    <definedName name="jjj" localSheetId="15" hidden="1">{"'Sheet1'!$A$4386:$N$4591"}</definedName>
    <definedName name="jjj" localSheetId="18" hidden="1">{"'Sheet1'!$A$4386:$N$4591"}</definedName>
    <definedName name="jjj" localSheetId="19" hidden="1">{"'Sheet1'!$A$4386:$N$4591"}</definedName>
    <definedName name="jjj" localSheetId="20" hidden="1">{"'Sheet1'!$A$4386:$N$4591"}</definedName>
    <definedName name="jjj" localSheetId="6" hidden="1">{"'Sheet1'!$A$4386:$N$4591"}</definedName>
    <definedName name="jjj" localSheetId="16" hidden="1">{"'Sheet1'!$A$4386:$N$4591"}</definedName>
    <definedName name="jjj" localSheetId="4" hidden="1">{"'Sheet1'!$A$4386:$N$4591"}</definedName>
    <definedName name="jjj" localSheetId="0" hidden="1">{"'Sheet1'!$A$4386:$N$4591"}</definedName>
    <definedName name="jjj" hidden="1">{"'Sheet1'!$A$4386:$N$4591"}</definedName>
    <definedName name="k" localSheetId="2" hidden="1">{"'Sheet1'!$A$4386:$N$4591"}</definedName>
    <definedName name="k" localSheetId="18" hidden="1">{"'Sheet1'!$A$4386:$N$4591"}</definedName>
    <definedName name="k" localSheetId="20" hidden="1">{"'Sheet1'!$A$4386:$N$4591"}</definedName>
    <definedName name="k" hidden="1">{"'Sheet1'!$A$4386:$N$4591"}</definedName>
    <definedName name="ltg" localSheetId="2" hidden="1">#REF!</definedName>
    <definedName name="ltg" localSheetId="3" hidden="1">#REF!</definedName>
    <definedName name="ltg" localSheetId="15" hidden="1">#REF!</definedName>
    <definedName name="ltg" localSheetId="18" hidden="1">#REF!</definedName>
    <definedName name="ltg" localSheetId="19" hidden="1">#REF!</definedName>
    <definedName name="ltg" localSheetId="20" hidden="1">#REF!</definedName>
    <definedName name="ltg" localSheetId="6" hidden="1">#REF!</definedName>
    <definedName name="ltg" localSheetId="0" hidden="1">#REF!</definedName>
    <definedName name="ltg" hidden="1">#REF!</definedName>
    <definedName name="Man" hidden="1">[2]zpF0001!$E$39:$E$78</definedName>
    <definedName name="oil" hidden="1">[2]zpF0001!$A$39:$CB$78</definedName>
    <definedName name="po" hidden="1">[2]zpF0001!$E$39:$E$78</definedName>
    <definedName name="pptat" localSheetId="12">#REF!</definedName>
    <definedName name="PR5IND3" localSheetId="12">#REF!</definedName>
    <definedName name="PR5IND5" localSheetId="12">#REF!</definedName>
    <definedName name="PR5LTG3" localSheetId="12">#REF!</definedName>
    <definedName name="PR5LTG5" localSheetId="12">#REF!</definedName>
    <definedName name="_xlnm.Print_Area" localSheetId="12">'accd-2'!$A$1:$N$753</definedName>
    <definedName name="_xlnm.Print_Area" localSheetId="11">Accident!$A$1:$G$26</definedName>
    <definedName name="_xlnm.Print_Area" localSheetId="10">'Accident (2)'!$A$1:$S$70</definedName>
    <definedName name="_xlnm.Print_Titles" localSheetId="12">'accd-2'!$1:$5</definedName>
    <definedName name="_xlnm.Print_Titles" localSheetId="11">Accident!#REF!</definedName>
    <definedName name="_xlnm.Print_Titles" localSheetId="10">'Accident (2)'!$1:$5</definedName>
    <definedName name="q" localSheetId="12">[15]shp_T_D_drive!$A$1:$AE$31</definedName>
    <definedName name="ra.city" localSheetId="2" hidden="1">{"'Sheet1'!$A$4386:$N$4591"}</definedName>
    <definedName name="ra.city" localSheetId="3" hidden="1">{"'Sheet1'!$A$4386:$N$4591"}</definedName>
    <definedName name="ra.city" localSheetId="15" hidden="1">{"'Sheet1'!$A$4386:$N$4591"}</definedName>
    <definedName name="ra.city" localSheetId="18" hidden="1">{"'Sheet1'!$A$4386:$N$4591"}</definedName>
    <definedName name="ra.city" localSheetId="19" hidden="1">{"'Sheet1'!$A$4386:$N$4591"}</definedName>
    <definedName name="ra.city" localSheetId="20" hidden="1">{"'Sheet1'!$A$4386:$N$4591"}</definedName>
    <definedName name="ra.city" localSheetId="6" hidden="1">{"'Sheet1'!$A$4386:$N$4591"}</definedName>
    <definedName name="ra.city" localSheetId="16" hidden="1">{"'Sheet1'!$A$4386:$N$4591"}</definedName>
    <definedName name="ra.city" localSheetId="4" hidden="1">{"'Sheet1'!$A$4386:$N$4591"}</definedName>
    <definedName name="ra.city" localSheetId="12" hidden="1">{"'Sheet1'!$A$4386:$N$4591"}</definedName>
    <definedName name="ra.city" localSheetId="0" hidden="1">{"'Sheet1'!$A$4386:$N$4591"}</definedName>
    <definedName name="ra.city" hidden="1">{"'Sheet1'!$A$4386:$N$4591"}</definedName>
    <definedName name="S" localSheetId="12">#REF!</definedName>
    <definedName name="ss" localSheetId="12">[10]shp_T_D_drive!$A$1:$AE$31</definedName>
    <definedName name="t" localSheetId="12">[10]shp_T_D_drive!$A$1:$AE$31</definedName>
    <definedName name="TC" localSheetId="12">#REF!</definedName>
    <definedName name="temp" localSheetId="2" hidden="1">{"'Sheet1'!$A$4386:$N$4591"}</definedName>
    <definedName name="temp" localSheetId="3" hidden="1">{"'Sheet1'!$A$4386:$N$4591"}</definedName>
    <definedName name="temp" localSheetId="15" hidden="1">{"'Sheet1'!$A$4386:$N$4591"}</definedName>
    <definedName name="temp" localSheetId="18" hidden="1">{"'Sheet1'!$A$4386:$N$4591"}</definedName>
    <definedName name="temp" localSheetId="19" hidden="1">{"'Sheet1'!$A$4386:$N$4591"}</definedName>
    <definedName name="temp" localSheetId="20" hidden="1">{"'Sheet1'!$A$4386:$N$4591"}</definedName>
    <definedName name="temp" localSheetId="6" hidden="1">{"'Sheet1'!$A$4386:$N$4591"}</definedName>
    <definedName name="temp" localSheetId="16" hidden="1">{"'Sheet1'!$A$4386:$N$4591"}</definedName>
    <definedName name="temp" localSheetId="4" hidden="1">{"'Sheet1'!$A$4386:$N$4591"}</definedName>
    <definedName name="temp" localSheetId="12" hidden="1">{"'Sheet1'!$A$4386:$N$4591"}</definedName>
    <definedName name="temp" localSheetId="0" hidden="1">{"'Sheet1'!$A$4386:$N$4591"}</definedName>
    <definedName name="temp" hidden="1">{"'Sheet1'!$A$4386:$N$4591"}</definedName>
    <definedName name="TRANS" localSheetId="2" hidden="1">{"'Sheet1'!$A$4386:$N$4591"}</definedName>
    <definedName name="TRANS" localSheetId="3" hidden="1">{"'Sheet1'!$A$4386:$N$4591"}</definedName>
    <definedName name="TRANS" localSheetId="15" hidden="1">{"'Sheet1'!$A$4386:$N$4591"}</definedName>
    <definedName name="TRANS" localSheetId="18" hidden="1">{"'Sheet1'!$A$4386:$N$4591"}</definedName>
    <definedName name="TRANS" localSheetId="19" hidden="1">{"'Sheet1'!$A$4386:$N$4591"}</definedName>
    <definedName name="TRANS" localSheetId="20" hidden="1">{"'Sheet1'!$A$4386:$N$4591"}</definedName>
    <definedName name="TRANS" localSheetId="6" hidden="1">{"'Sheet1'!$A$4386:$N$4591"}</definedName>
    <definedName name="TRANS" localSheetId="16" hidden="1">{"'Sheet1'!$A$4386:$N$4591"}</definedName>
    <definedName name="TRANS" localSheetId="4" hidden="1">{"'Sheet1'!$A$4386:$N$4591"}</definedName>
    <definedName name="TRANS" localSheetId="12" hidden="1">{"'Sheet1'!$A$4386:$N$4591"}</definedName>
    <definedName name="TRANS" localSheetId="0" hidden="1">{"'Sheet1'!$A$4386:$N$4591"}</definedName>
    <definedName name="TRANS" hidden="1">{"'Sheet1'!$A$4386:$N$4591"}</definedName>
    <definedName name="TRANS_1" localSheetId="2" hidden="1">{"'Sheet1'!$A$4386:$N$4591"}</definedName>
    <definedName name="TRANS_1" localSheetId="3" hidden="1">{"'Sheet1'!$A$4386:$N$4591"}</definedName>
    <definedName name="TRANS_1" localSheetId="15" hidden="1">{"'Sheet1'!$A$4386:$N$4591"}</definedName>
    <definedName name="TRANS_1" localSheetId="18" hidden="1">{"'Sheet1'!$A$4386:$N$4591"}</definedName>
    <definedName name="TRANS_1" localSheetId="19" hidden="1">{"'Sheet1'!$A$4386:$N$4591"}</definedName>
    <definedName name="TRANS_1" localSheetId="20" hidden="1">{"'Sheet1'!$A$4386:$N$4591"}</definedName>
    <definedName name="TRANS_1" localSheetId="6" hidden="1">{"'Sheet1'!$A$4386:$N$4591"}</definedName>
    <definedName name="TRANS_1" localSheetId="16" hidden="1">{"'Sheet1'!$A$4386:$N$4591"}</definedName>
    <definedName name="TRANS_1" localSheetId="4" hidden="1">{"'Sheet1'!$A$4386:$N$4591"}</definedName>
    <definedName name="TRANS_1" localSheetId="0" hidden="1">{"'Sheet1'!$A$4386:$N$4591"}</definedName>
    <definedName name="TRANS_1" hidden="1">{"'Sheet1'!$A$4386:$N$4591"}</definedName>
    <definedName name="TRANS_2" localSheetId="2" hidden="1">{"'Sheet1'!$A$4386:$N$4591"}</definedName>
    <definedName name="TRANS_2" localSheetId="3" hidden="1">{"'Sheet1'!$A$4386:$N$4591"}</definedName>
    <definedName name="TRANS_2" localSheetId="15" hidden="1">{"'Sheet1'!$A$4386:$N$4591"}</definedName>
    <definedName name="TRANS_2" localSheetId="18" hidden="1">{"'Sheet1'!$A$4386:$N$4591"}</definedName>
    <definedName name="TRANS_2" localSheetId="19" hidden="1">{"'Sheet1'!$A$4386:$N$4591"}</definedName>
    <definedName name="TRANS_2" localSheetId="20" hidden="1">{"'Sheet1'!$A$4386:$N$4591"}</definedName>
    <definedName name="TRANS_2" localSheetId="6" hidden="1">{"'Sheet1'!$A$4386:$N$4591"}</definedName>
    <definedName name="TRANS_2" localSheetId="16" hidden="1">{"'Sheet1'!$A$4386:$N$4591"}</definedName>
    <definedName name="TRANS_2" localSheetId="4" hidden="1">{"'Sheet1'!$A$4386:$N$4591"}</definedName>
    <definedName name="TRANS_2" localSheetId="0" hidden="1">{"'Sheet1'!$A$4386:$N$4591"}</definedName>
    <definedName name="TRANS_2" hidden="1">{"'Sheet1'!$A$4386:$N$4591"}</definedName>
    <definedName name="TRANS_3" localSheetId="2" hidden="1">{"'Sheet1'!$A$4386:$N$4591"}</definedName>
    <definedName name="TRANS_3" localSheetId="3" hidden="1">{"'Sheet1'!$A$4386:$N$4591"}</definedName>
    <definedName name="TRANS_3" localSheetId="15" hidden="1">{"'Sheet1'!$A$4386:$N$4591"}</definedName>
    <definedName name="TRANS_3" localSheetId="18" hidden="1">{"'Sheet1'!$A$4386:$N$4591"}</definedName>
    <definedName name="TRANS_3" localSheetId="19" hidden="1">{"'Sheet1'!$A$4386:$N$4591"}</definedName>
    <definedName name="TRANS_3" localSheetId="20" hidden="1">{"'Sheet1'!$A$4386:$N$4591"}</definedName>
    <definedName name="TRANS_3" localSheetId="6" hidden="1">{"'Sheet1'!$A$4386:$N$4591"}</definedName>
    <definedName name="TRANS_3" localSheetId="16" hidden="1">{"'Sheet1'!$A$4386:$N$4591"}</definedName>
    <definedName name="TRANS_3" localSheetId="4" hidden="1">{"'Sheet1'!$A$4386:$N$4591"}</definedName>
    <definedName name="TRANS_3" localSheetId="0" hidden="1">{"'Sheet1'!$A$4386:$N$4591"}</definedName>
    <definedName name="TRANS_3" hidden="1">{"'Sheet1'!$A$4386:$N$4591"}</definedName>
    <definedName name="TRANS_4" localSheetId="2" hidden="1">{"'Sheet1'!$A$4386:$N$4591"}</definedName>
    <definedName name="TRANS_4" localSheetId="3" hidden="1">{"'Sheet1'!$A$4386:$N$4591"}</definedName>
    <definedName name="TRANS_4" localSheetId="15" hidden="1">{"'Sheet1'!$A$4386:$N$4591"}</definedName>
    <definedName name="TRANS_4" localSheetId="18" hidden="1">{"'Sheet1'!$A$4386:$N$4591"}</definedName>
    <definedName name="TRANS_4" localSheetId="19" hidden="1">{"'Sheet1'!$A$4386:$N$4591"}</definedName>
    <definedName name="TRANS_4" localSheetId="20" hidden="1">{"'Sheet1'!$A$4386:$N$4591"}</definedName>
    <definedName name="TRANS_4" localSheetId="6" hidden="1">{"'Sheet1'!$A$4386:$N$4591"}</definedName>
    <definedName name="TRANS_4" localSheetId="16" hidden="1">{"'Sheet1'!$A$4386:$N$4591"}</definedName>
    <definedName name="TRANS_4" localSheetId="4" hidden="1">{"'Sheet1'!$A$4386:$N$4591"}</definedName>
    <definedName name="TRANS_4" localSheetId="0" hidden="1">{"'Sheet1'!$A$4386:$N$4591"}</definedName>
    <definedName name="TRANS_4" hidden="1">{"'Sheet1'!$A$4386:$N$4591"}</definedName>
    <definedName name="TRANS_5" localSheetId="2" hidden="1">{"'Sheet1'!$A$4386:$N$4591"}</definedName>
    <definedName name="TRANS_5" localSheetId="3" hidden="1">{"'Sheet1'!$A$4386:$N$4591"}</definedName>
    <definedName name="TRANS_5" localSheetId="15" hidden="1">{"'Sheet1'!$A$4386:$N$4591"}</definedName>
    <definedName name="TRANS_5" localSheetId="18" hidden="1">{"'Sheet1'!$A$4386:$N$4591"}</definedName>
    <definedName name="TRANS_5" localSheetId="19" hidden="1">{"'Sheet1'!$A$4386:$N$4591"}</definedName>
    <definedName name="TRANS_5" localSheetId="20" hidden="1">{"'Sheet1'!$A$4386:$N$4591"}</definedName>
    <definedName name="TRANS_5" localSheetId="6" hidden="1">{"'Sheet1'!$A$4386:$N$4591"}</definedName>
    <definedName name="TRANS_5" localSheetId="16" hidden="1">{"'Sheet1'!$A$4386:$N$4591"}</definedName>
    <definedName name="TRANS_5" localSheetId="4" hidden="1">{"'Sheet1'!$A$4386:$N$4591"}</definedName>
    <definedName name="TRANS_5" localSheetId="0" hidden="1">{"'Sheet1'!$A$4386:$N$4591"}</definedName>
    <definedName name="TRANS_5" hidden="1">{"'Sheet1'!$A$4386:$N$4591"}</definedName>
    <definedName name="TST" hidden="1">'[2]mpmla wise pp0001'!$B$166:$B$172</definedName>
    <definedName name="uyuy" localSheetId="2" hidden="1">#REF!</definedName>
    <definedName name="uyuy" localSheetId="3" hidden="1">#REF!</definedName>
    <definedName name="uyuy" localSheetId="18" hidden="1">#REF!</definedName>
    <definedName name="uyuy" localSheetId="20" hidden="1">#REF!</definedName>
    <definedName name="uyuy" hidden="1">#REF!</definedName>
    <definedName name="VG" localSheetId="2" hidden="1">{"'Sheet1'!$A$4386:$N$4591"}</definedName>
    <definedName name="VG" localSheetId="3" hidden="1">{"'Sheet1'!$A$4386:$N$4591"}</definedName>
    <definedName name="VG" localSheetId="15" hidden="1">{"'Sheet1'!$A$4386:$N$4591"}</definedName>
    <definedName name="VG" localSheetId="18" hidden="1">{"'Sheet1'!$A$4386:$N$4591"}</definedName>
    <definedName name="VG" localSheetId="19" hidden="1">{"'Sheet1'!$A$4386:$N$4591"}</definedName>
    <definedName name="VG" localSheetId="20" hidden="1">{"'Sheet1'!$A$4386:$N$4591"}</definedName>
    <definedName name="VG" localSheetId="6" hidden="1">{"'Sheet1'!$A$4386:$N$4591"}</definedName>
    <definedName name="VG" localSheetId="16" hidden="1">{"'Sheet1'!$A$4386:$N$4591"}</definedName>
    <definedName name="VG" localSheetId="4" hidden="1">{"'Sheet1'!$A$4386:$N$4591"}</definedName>
    <definedName name="VG" localSheetId="0" hidden="1">{"'Sheet1'!$A$4386:$N$4591"}</definedName>
    <definedName name="VG" hidden="1">{"'Sheet1'!$A$4386:$N$4591"}</definedName>
    <definedName name="wctat" localSheetId="12">#REF!</definedName>
    <definedName name="xyz" localSheetId="2" hidden="1">'[11]mpmla wise pp01_02'!#REF!</definedName>
    <definedName name="xyz" localSheetId="3" hidden="1">'[11]mpmla wise pp01_02'!#REF!</definedName>
    <definedName name="xyz" localSheetId="15" hidden="1">'[11]mpmla wise pp01_02'!#REF!</definedName>
    <definedName name="xyz" localSheetId="18" hidden="1">'[11]mpmla wise pp01_02'!#REF!</definedName>
    <definedName name="xyz" localSheetId="19" hidden="1">'[12]mpmla wise pp01_02'!#REF!</definedName>
    <definedName name="xyz" localSheetId="20" hidden="1">'[11]mpmla wise pp01_02'!#REF!</definedName>
    <definedName name="xyz" localSheetId="6" hidden="1">'[11]mpmla wise pp01_02'!#REF!</definedName>
    <definedName name="xyz" localSheetId="12" hidden="1">'[9]mpmla wise pp01_02'!#REF!</definedName>
    <definedName name="xyz" localSheetId="11" hidden="1">'[13]mpmla wise pp01_02'!#REF!</definedName>
    <definedName name="xyz" localSheetId="10" hidden="1">'[14]mpmla wise pp01_02'!#REF!</definedName>
    <definedName name="xyz" localSheetId="0" hidden="1">'[11]mpmla wise pp01_02'!#REF!</definedName>
    <definedName name="xyz" hidden="1">'[11]mpmla wise pp01_02'!#REF!</definedName>
    <definedName name="YASH" localSheetId="12">#REF!</definedName>
  </definedNames>
  <calcPr calcId="152511"/>
</workbook>
</file>

<file path=xl/calcChain.xml><?xml version="1.0" encoding="utf-8"?>
<calcChain xmlns="http://schemas.openxmlformats.org/spreadsheetml/2006/main">
  <c r="B60" i="153" l="1"/>
  <c r="B59" i="153"/>
  <c r="G58" i="153"/>
  <c r="D58" i="153"/>
  <c r="B58" i="153"/>
  <c r="F57" i="153"/>
  <c r="C57" i="153"/>
  <c r="B57" i="153"/>
  <c r="G56" i="153"/>
  <c r="B56" i="153"/>
  <c r="F55" i="153"/>
  <c r="B55" i="153"/>
  <c r="F54" i="153"/>
  <c r="C54" i="153"/>
  <c r="B54" i="153"/>
  <c r="G53" i="153"/>
  <c r="D53" i="153"/>
  <c r="B53" i="153"/>
  <c r="F52" i="153"/>
  <c r="D52" i="153"/>
  <c r="C52" i="153"/>
  <c r="B52" i="153"/>
  <c r="B51" i="153"/>
  <c r="G50" i="153"/>
  <c r="D50" i="153"/>
  <c r="B50" i="153"/>
  <c r="F49" i="153"/>
  <c r="C49" i="153"/>
  <c r="B49" i="153"/>
  <c r="G48" i="153"/>
  <c r="B48" i="153"/>
  <c r="F47" i="153"/>
  <c r="B47" i="153"/>
  <c r="F46" i="153"/>
  <c r="C46" i="153"/>
  <c r="B46" i="153"/>
  <c r="G45" i="153"/>
  <c r="D45" i="153"/>
  <c r="B45" i="153"/>
  <c r="F44" i="153"/>
  <c r="D44" i="153"/>
  <c r="C44" i="153"/>
  <c r="B44" i="153"/>
  <c r="B40" i="153"/>
  <c r="F39" i="153"/>
  <c r="F40" i="153" s="1"/>
  <c r="E39" i="153"/>
  <c r="D39" i="153"/>
  <c r="C39" i="153"/>
  <c r="B39" i="153"/>
  <c r="H38" i="153"/>
  <c r="G38" i="153"/>
  <c r="F38" i="153"/>
  <c r="E38" i="153"/>
  <c r="D38" i="153"/>
  <c r="C38" i="153"/>
  <c r="B38" i="153"/>
  <c r="H37" i="153"/>
  <c r="G37" i="153"/>
  <c r="G39" i="153" s="1"/>
  <c r="F37" i="153"/>
  <c r="E37" i="153"/>
  <c r="D37" i="153"/>
  <c r="C37" i="153"/>
  <c r="B37" i="153"/>
  <c r="G36" i="153"/>
  <c r="F36" i="153"/>
  <c r="H36" i="153" s="1"/>
  <c r="E36" i="153"/>
  <c r="D36" i="153"/>
  <c r="C36" i="153"/>
  <c r="B36" i="153"/>
  <c r="G35" i="153"/>
  <c r="H35" i="153" s="1"/>
  <c r="F35" i="153"/>
  <c r="B35" i="153"/>
  <c r="H34" i="153"/>
  <c r="G34" i="153"/>
  <c r="F34" i="153"/>
  <c r="E34" i="153"/>
  <c r="D34" i="153"/>
  <c r="D35" i="153" s="1"/>
  <c r="C34" i="153"/>
  <c r="B34" i="153"/>
  <c r="H33" i="153"/>
  <c r="G33" i="153"/>
  <c r="F33" i="153"/>
  <c r="E33" i="153"/>
  <c r="D33" i="153"/>
  <c r="C33" i="153"/>
  <c r="C35" i="153" s="1"/>
  <c r="B33" i="153"/>
  <c r="H32" i="153"/>
  <c r="G32" i="153"/>
  <c r="F32" i="153"/>
  <c r="E32" i="153"/>
  <c r="D32" i="153"/>
  <c r="C32" i="153"/>
  <c r="B32" i="153"/>
  <c r="F31" i="153"/>
  <c r="E31" i="153"/>
  <c r="D31" i="153"/>
  <c r="C31" i="153"/>
  <c r="B31" i="153"/>
  <c r="H30" i="153"/>
  <c r="G30" i="153"/>
  <c r="F30" i="153"/>
  <c r="E30" i="153"/>
  <c r="D30" i="153"/>
  <c r="C30" i="153"/>
  <c r="B30" i="153"/>
  <c r="H29" i="153"/>
  <c r="G29" i="153"/>
  <c r="G31" i="153" s="1"/>
  <c r="H31" i="153" s="1"/>
  <c r="F29" i="153"/>
  <c r="E29" i="153"/>
  <c r="D29" i="153"/>
  <c r="C29" i="153"/>
  <c r="B29" i="153"/>
  <c r="G28" i="153"/>
  <c r="F28" i="153"/>
  <c r="H28" i="153" s="1"/>
  <c r="E28" i="153"/>
  <c r="D28" i="153"/>
  <c r="C28" i="153"/>
  <c r="B28" i="153"/>
  <c r="G27" i="153"/>
  <c r="H27" i="153" s="1"/>
  <c r="F27" i="153"/>
  <c r="B27" i="153"/>
  <c r="H26" i="153"/>
  <c r="G26" i="153"/>
  <c r="F26" i="153"/>
  <c r="E26" i="153"/>
  <c r="D26" i="153"/>
  <c r="D27" i="153" s="1"/>
  <c r="C26" i="153"/>
  <c r="B26" i="153"/>
  <c r="H25" i="153"/>
  <c r="G25" i="153"/>
  <c r="F25" i="153"/>
  <c r="E25" i="153"/>
  <c r="D25" i="153"/>
  <c r="C25" i="153"/>
  <c r="C27" i="153" s="1"/>
  <c r="B25" i="153"/>
  <c r="H24" i="153"/>
  <c r="G24" i="153"/>
  <c r="F24" i="153"/>
  <c r="E24" i="153"/>
  <c r="D24" i="153"/>
  <c r="C24" i="153"/>
  <c r="B24" i="153"/>
  <c r="B20" i="153"/>
  <c r="B19" i="153"/>
  <c r="B18" i="153"/>
  <c r="D17" i="153"/>
  <c r="C17" i="153"/>
  <c r="B17" i="153"/>
  <c r="C16" i="153"/>
  <c r="B16" i="153"/>
  <c r="E15" i="153"/>
  <c r="B15" i="153"/>
  <c r="E14" i="153"/>
  <c r="C14" i="153"/>
  <c r="B14" i="153"/>
  <c r="E13" i="153"/>
  <c r="C13" i="153"/>
  <c r="B13" i="153"/>
  <c r="E12" i="153"/>
  <c r="B12" i="153"/>
  <c r="B11" i="153"/>
  <c r="B10" i="153"/>
  <c r="D9" i="153"/>
  <c r="C9" i="153"/>
  <c r="B9" i="153"/>
  <c r="E8" i="153"/>
  <c r="F8" i="153" s="1"/>
  <c r="C8" i="153"/>
  <c r="B8" i="153"/>
  <c r="B7" i="153"/>
  <c r="C6" i="153"/>
  <c r="B6" i="153"/>
  <c r="E5" i="153"/>
  <c r="C5" i="153"/>
  <c r="B5" i="153"/>
  <c r="B4" i="153"/>
  <c r="B60" i="152"/>
  <c r="G59" i="152"/>
  <c r="F59" i="152"/>
  <c r="F60" i="152" s="1"/>
  <c r="B59" i="152"/>
  <c r="H58" i="152"/>
  <c r="G58" i="152"/>
  <c r="F58" i="152"/>
  <c r="E58" i="152"/>
  <c r="D58" i="152"/>
  <c r="C58" i="152"/>
  <c r="B58" i="152"/>
  <c r="H57" i="152"/>
  <c r="G57" i="152"/>
  <c r="F57" i="152"/>
  <c r="E57" i="152"/>
  <c r="D57" i="152"/>
  <c r="D59" i="152" s="1"/>
  <c r="C57" i="152"/>
  <c r="B57" i="152"/>
  <c r="H56" i="152"/>
  <c r="G56" i="152"/>
  <c r="F56" i="152"/>
  <c r="E56" i="152"/>
  <c r="D56" i="152"/>
  <c r="C56" i="152"/>
  <c r="C56" i="153" s="1"/>
  <c r="B56" i="152"/>
  <c r="F55" i="152"/>
  <c r="D55" i="152"/>
  <c r="E55" i="152" s="1"/>
  <c r="C55" i="152"/>
  <c r="B55" i="152"/>
  <c r="H54" i="152"/>
  <c r="G54" i="152"/>
  <c r="F54" i="152"/>
  <c r="E54" i="152"/>
  <c r="D54" i="152"/>
  <c r="C54" i="152"/>
  <c r="B54" i="152"/>
  <c r="H53" i="152"/>
  <c r="G53" i="152"/>
  <c r="F53" i="152"/>
  <c r="E53" i="152"/>
  <c r="D53" i="152"/>
  <c r="C53" i="152"/>
  <c r="B53" i="152"/>
  <c r="H52" i="152"/>
  <c r="G52" i="152"/>
  <c r="G52" i="153" s="1"/>
  <c r="H52" i="153" s="1"/>
  <c r="F52" i="152"/>
  <c r="E52" i="152"/>
  <c r="D52" i="152"/>
  <c r="C52" i="152"/>
  <c r="B52" i="152"/>
  <c r="G51" i="152"/>
  <c r="F51" i="152"/>
  <c r="H51" i="152" s="1"/>
  <c r="B51" i="152"/>
  <c r="H50" i="152"/>
  <c r="G50" i="152"/>
  <c r="F50" i="152"/>
  <c r="E50" i="152"/>
  <c r="D50" i="152"/>
  <c r="C50" i="152"/>
  <c r="B50" i="152"/>
  <c r="H49" i="152"/>
  <c r="G49" i="152"/>
  <c r="F49" i="152"/>
  <c r="E49" i="152"/>
  <c r="D49" i="152"/>
  <c r="D51" i="152" s="1"/>
  <c r="C49" i="152"/>
  <c r="B49" i="152"/>
  <c r="H48" i="152"/>
  <c r="G48" i="152"/>
  <c r="F48" i="152"/>
  <c r="E48" i="152"/>
  <c r="D48" i="152"/>
  <c r="C48" i="152"/>
  <c r="C48" i="153" s="1"/>
  <c r="B48" i="152"/>
  <c r="F47" i="152"/>
  <c r="D47" i="152"/>
  <c r="E47" i="152" s="1"/>
  <c r="C47" i="152"/>
  <c r="B47" i="152"/>
  <c r="H46" i="152"/>
  <c r="G46" i="152"/>
  <c r="F46" i="152"/>
  <c r="E46" i="152"/>
  <c r="D46" i="152"/>
  <c r="C46" i="152"/>
  <c r="B46" i="152"/>
  <c r="H45" i="152"/>
  <c r="G45" i="152"/>
  <c r="F45" i="152"/>
  <c r="E45" i="152"/>
  <c r="D45" i="152"/>
  <c r="C45" i="152"/>
  <c r="B45" i="152"/>
  <c r="H44" i="152"/>
  <c r="G44" i="152"/>
  <c r="G44" i="153" s="1"/>
  <c r="H44" i="153" s="1"/>
  <c r="F44" i="152"/>
  <c r="E44" i="152"/>
  <c r="D44" i="152"/>
  <c r="C44" i="152"/>
  <c r="B44" i="152"/>
  <c r="F40" i="152"/>
  <c r="B40" i="152"/>
  <c r="G39" i="152"/>
  <c r="H39" i="152" s="1"/>
  <c r="F39" i="152"/>
  <c r="B39" i="152"/>
  <c r="H38" i="152"/>
  <c r="G38" i="152"/>
  <c r="F38" i="152"/>
  <c r="E38" i="152"/>
  <c r="D38" i="152"/>
  <c r="D39" i="152" s="1"/>
  <c r="C38" i="152"/>
  <c r="B38" i="152"/>
  <c r="H37" i="152"/>
  <c r="G37" i="152"/>
  <c r="F37" i="152"/>
  <c r="E37" i="152"/>
  <c r="D37" i="152"/>
  <c r="C37" i="152"/>
  <c r="C39" i="152" s="1"/>
  <c r="B37" i="152"/>
  <c r="H36" i="152"/>
  <c r="G36" i="152"/>
  <c r="F36" i="152"/>
  <c r="E36" i="152"/>
  <c r="D36" i="152"/>
  <c r="C36" i="152"/>
  <c r="B36" i="152"/>
  <c r="F35" i="152"/>
  <c r="E35" i="152"/>
  <c r="D35" i="152"/>
  <c r="C35" i="152"/>
  <c r="B35" i="152"/>
  <c r="H34" i="152"/>
  <c r="G34" i="152"/>
  <c r="F34" i="152"/>
  <c r="E34" i="152"/>
  <c r="D34" i="152"/>
  <c r="C34" i="152"/>
  <c r="B34" i="152"/>
  <c r="H33" i="152"/>
  <c r="G33" i="152"/>
  <c r="G35" i="152" s="1"/>
  <c r="H35" i="152" s="1"/>
  <c r="F33" i="152"/>
  <c r="E33" i="152"/>
  <c r="D33" i="152"/>
  <c r="C33" i="152"/>
  <c r="B33" i="152"/>
  <c r="H32" i="152"/>
  <c r="G32" i="152"/>
  <c r="F32" i="152"/>
  <c r="E32" i="152"/>
  <c r="D32" i="152"/>
  <c r="C32" i="152"/>
  <c r="B32" i="152"/>
  <c r="G31" i="152"/>
  <c r="H31" i="152" s="1"/>
  <c r="F31" i="152"/>
  <c r="B31" i="152"/>
  <c r="H30" i="152"/>
  <c r="G30" i="152"/>
  <c r="F30" i="152"/>
  <c r="E30" i="152"/>
  <c r="D30" i="152"/>
  <c r="D31" i="152" s="1"/>
  <c r="C30" i="152"/>
  <c r="B30" i="152"/>
  <c r="H29" i="152"/>
  <c r="G29" i="152"/>
  <c r="F29" i="152"/>
  <c r="E29" i="152"/>
  <c r="D29" i="152"/>
  <c r="C29" i="152"/>
  <c r="C31" i="152" s="1"/>
  <c r="B29" i="152"/>
  <c r="H28" i="152"/>
  <c r="G28" i="152"/>
  <c r="F28" i="152"/>
  <c r="E28" i="152"/>
  <c r="D28" i="152"/>
  <c r="C28" i="152"/>
  <c r="B28" i="152"/>
  <c r="F27" i="152"/>
  <c r="E27" i="152"/>
  <c r="D27" i="152"/>
  <c r="C27" i="152"/>
  <c r="B27" i="152"/>
  <c r="H26" i="152"/>
  <c r="G26" i="152"/>
  <c r="F26" i="152"/>
  <c r="E26" i="152"/>
  <c r="D26" i="152"/>
  <c r="C26" i="152"/>
  <c r="B26" i="152"/>
  <c r="H25" i="152"/>
  <c r="G25" i="152"/>
  <c r="G27" i="152" s="1"/>
  <c r="H27" i="152" s="1"/>
  <c r="F25" i="152"/>
  <c r="E25" i="152"/>
  <c r="D25" i="152"/>
  <c r="C25" i="152"/>
  <c r="B25" i="152"/>
  <c r="H24" i="152"/>
  <c r="G24" i="152"/>
  <c r="F24" i="152"/>
  <c r="E24" i="152"/>
  <c r="D24" i="152"/>
  <c r="C24" i="152"/>
  <c r="B24" i="152"/>
  <c r="D20" i="152"/>
  <c r="B20" i="152"/>
  <c r="D19" i="152"/>
  <c r="C19" i="152"/>
  <c r="B19" i="152"/>
  <c r="F18" i="152"/>
  <c r="E18" i="152"/>
  <c r="D18" i="152"/>
  <c r="C18" i="152"/>
  <c r="B18" i="152"/>
  <c r="F17" i="152"/>
  <c r="E17" i="152"/>
  <c r="D17" i="152"/>
  <c r="C17" i="152"/>
  <c r="B17" i="152"/>
  <c r="F16" i="152"/>
  <c r="E16" i="152"/>
  <c r="D16" i="152"/>
  <c r="C16" i="152"/>
  <c r="B16" i="152"/>
  <c r="E15" i="152"/>
  <c r="D15" i="152"/>
  <c r="F15" i="152" s="1"/>
  <c r="B15" i="152"/>
  <c r="F14" i="152"/>
  <c r="E14" i="152"/>
  <c r="D14" i="152"/>
  <c r="C14" i="152"/>
  <c r="B14" i="152"/>
  <c r="F13" i="152"/>
  <c r="E13" i="152"/>
  <c r="D13" i="152"/>
  <c r="C13" i="152"/>
  <c r="B13" i="152"/>
  <c r="F12" i="152"/>
  <c r="E12" i="152"/>
  <c r="D12" i="152"/>
  <c r="C12" i="152"/>
  <c r="B12" i="152"/>
  <c r="D11" i="152"/>
  <c r="C11" i="152"/>
  <c r="B11" i="152"/>
  <c r="F10" i="152"/>
  <c r="E10" i="152"/>
  <c r="D10" i="152"/>
  <c r="C10" i="152"/>
  <c r="B10" i="152"/>
  <c r="F9" i="152"/>
  <c r="E9" i="152"/>
  <c r="D9" i="152"/>
  <c r="C9" i="152"/>
  <c r="B9" i="152"/>
  <c r="F8" i="152"/>
  <c r="E8" i="152"/>
  <c r="D8" i="152"/>
  <c r="C8" i="152"/>
  <c r="B8" i="152"/>
  <c r="E7" i="152"/>
  <c r="D7" i="152"/>
  <c r="F7" i="152" s="1"/>
  <c r="B7" i="152"/>
  <c r="F6" i="152"/>
  <c r="E6" i="152"/>
  <c r="D6" i="152"/>
  <c r="C6" i="152"/>
  <c r="B6" i="152"/>
  <c r="F5" i="152"/>
  <c r="E5" i="152"/>
  <c r="D5" i="152"/>
  <c r="C5" i="152"/>
  <c r="B5" i="152"/>
  <c r="F4" i="152"/>
  <c r="E4" i="152"/>
  <c r="D4" i="152"/>
  <c r="C4" i="152"/>
  <c r="B4" i="152"/>
  <c r="F60" i="151"/>
  <c r="B60" i="151"/>
  <c r="F59" i="151"/>
  <c r="E59" i="151"/>
  <c r="D59" i="151"/>
  <c r="C59" i="151"/>
  <c r="B59" i="151"/>
  <c r="H58" i="151"/>
  <c r="G58" i="151"/>
  <c r="F58" i="151"/>
  <c r="E58" i="151"/>
  <c r="D58" i="151"/>
  <c r="C58" i="151"/>
  <c r="B58" i="151"/>
  <c r="H57" i="151"/>
  <c r="G57" i="151"/>
  <c r="F57" i="151"/>
  <c r="E57" i="151"/>
  <c r="D57" i="151"/>
  <c r="C57" i="151"/>
  <c r="B57" i="151"/>
  <c r="H56" i="151"/>
  <c r="G56" i="151"/>
  <c r="F56" i="151"/>
  <c r="F56" i="153" s="1"/>
  <c r="E56" i="151"/>
  <c r="D56" i="151"/>
  <c r="C56" i="151"/>
  <c r="B56" i="151"/>
  <c r="G55" i="151"/>
  <c r="H55" i="151" s="1"/>
  <c r="F55" i="151"/>
  <c r="B55" i="151"/>
  <c r="H54" i="151"/>
  <c r="G54" i="151"/>
  <c r="F54" i="151"/>
  <c r="E54" i="151"/>
  <c r="D54" i="151"/>
  <c r="C54" i="151"/>
  <c r="B54" i="151"/>
  <c r="H53" i="151"/>
  <c r="G53" i="151"/>
  <c r="F53" i="151"/>
  <c r="E53" i="151"/>
  <c r="D53" i="151"/>
  <c r="C53" i="151"/>
  <c r="B53" i="151"/>
  <c r="H52" i="151"/>
  <c r="G52" i="151"/>
  <c r="F52" i="151"/>
  <c r="E52" i="151"/>
  <c r="D52" i="151"/>
  <c r="C52" i="151"/>
  <c r="B52" i="151"/>
  <c r="F51" i="151"/>
  <c r="E51" i="151"/>
  <c r="D51" i="151"/>
  <c r="C51" i="151"/>
  <c r="B51" i="151"/>
  <c r="H50" i="151"/>
  <c r="G50" i="151"/>
  <c r="F50" i="151"/>
  <c r="E50" i="151"/>
  <c r="D50" i="151"/>
  <c r="C50" i="151"/>
  <c r="B50" i="151"/>
  <c r="H49" i="151"/>
  <c r="G49" i="151"/>
  <c r="F49" i="151"/>
  <c r="E49" i="151"/>
  <c r="D49" i="151"/>
  <c r="C49" i="151"/>
  <c r="B49" i="151"/>
  <c r="H48" i="151"/>
  <c r="G48" i="151"/>
  <c r="F48" i="151"/>
  <c r="F48" i="153" s="1"/>
  <c r="E48" i="151"/>
  <c r="D48" i="151"/>
  <c r="C48" i="151"/>
  <c r="B48" i="151"/>
  <c r="G47" i="151"/>
  <c r="H47" i="151" s="1"/>
  <c r="F47" i="151"/>
  <c r="B47" i="151"/>
  <c r="H46" i="151"/>
  <c r="G46" i="151"/>
  <c r="F46" i="151"/>
  <c r="E46" i="151"/>
  <c r="D46" i="151"/>
  <c r="C46" i="151"/>
  <c r="B46" i="151"/>
  <c r="H45" i="151"/>
  <c r="G45" i="151"/>
  <c r="F45" i="151"/>
  <c r="E45" i="151"/>
  <c r="D45" i="151"/>
  <c r="C45" i="151"/>
  <c r="B45" i="151"/>
  <c r="H44" i="151"/>
  <c r="G44" i="151"/>
  <c r="F44" i="151"/>
  <c r="E44" i="151"/>
  <c r="D44" i="151"/>
  <c r="C44" i="151"/>
  <c r="B44" i="151"/>
  <c r="F40" i="151"/>
  <c r="B40" i="151"/>
  <c r="F39" i="151"/>
  <c r="E39" i="151"/>
  <c r="D39" i="151"/>
  <c r="C39" i="151"/>
  <c r="B39" i="151"/>
  <c r="H38" i="151"/>
  <c r="G38" i="151"/>
  <c r="G39" i="151" s="1"/>
  <c r="G40" i="151" s="1"/>
  <c r="H40" i="151" s="1"/>
  <c r="F38" i="151"/>
  <c r="E38" i="151"/>
  <c r="D38" i="151"/>
  <c r="C38" i="151"/>
  <c r="B38" i="151"/>
  <c r="H37" i="151"/>
  <c r="G37" i="151"/>
  <c r="F37" i="151"/>
  <c r="E37" i="151"/>
  <c r="D37" i="151"/>
  <c r="C37" i="151"/>
  <c r="B37" i="151"/>
  <c r="H36" i="151"/>
  <c r="G36" i="151"/>
  <c r="F36" i="151"/>
  <c r="E36" i="151"/>
  <c r="D36" i="151"/>
  <c r="C36" i="151"/>
  <c r="B36" i="151"/>
  <c r="H35" i="151"/>
  <c r="G35" i="151"/>
  <c r="F35" i="151"/>
  <c r="D35" i="151"/>
  <c r="D40" i="151" s="1"/>
  <c r="B35" i="151"/>
  <c r="H34" i="151"/>
  <c r="G34" i="151"/>
  <c r="F34" i="151"/>
  <c r="E34" i="151"/>
  <c r="D34" i="151"/>
  <c r="C34" i="151"/>
  <c r="C35" i="151" s="1"/>
  <c r="B34" i="151"/>
  <c r="H33" i="151"/>
  <c r="G33" i="151"/>
  <c r="F33" i="151"/>
  <c r="E33" i="151"/>
  <c r="D33" i="151"/>
  <c r="C33" i="151"/>
  <c r="B33" i="151"/>
  <c r="H32" i="151"/>
  <c r="G32" i="151"/>
  <c r="F32" i="151"/>
  <c r="E32" i="151"/>
  <c r="D32" i="151"/>
  <c r="C32" i="151"/>
  <c r="B32" i="151"/>
  <c r="F31" i="151"/>
  <c r="E31" i="151"/>
  <c r="D31" i="151"/>
  <c r="C31" i="151"/>
  <c r="B31" i="151"/>
  <c r="H30" i="151"/>
  <c r="G30" i="151"/>
  <c r="G31" i="151" s="1"/>
  <c r="H31" i="151" s="1"/>
  <c r="F30" i="151"/>
  <c r="E30" i="151"/>
  <c r="D30" i="151"/>
  <c r="C30" i="151"/>
  <c r="B30" i="151"/>
  <c r="H29" i="151"/>
  <c r="G29" i="151"/>
  <c r="F29" i="151"/>
  <c r="E29" i="151"/>
  <c r="D29" i="151"/>
  <c r="C29" i="151"/>
  <c r="B29" i="151"/>
  <c r="H28" i="151"/>
  <c r="G28" i="151"/>
  <c r="F28" i="151"/>
  <c r="E28" i="151"/>
  <c r="D28" i="151"/>
  <c r="C28" i="151"/>
  <c r="B28" i="151"/>
  <c r="H27" i="151"/>
  <c r="G27" i="151"/>
  <c r="F27" i="151"/>
  <c r="D27" i="151"/>
  <c r="B27" i="151"/>
  <c r="H26" i="151"/>
  <c r="G26" i="151"/>
  <c r="F26" i="151"/>
  <c r="E26" i="151"/>
  <c r="D26" i="151"/>
  <c r="C26" i="151"/>
  <c r="C27" i="151" s="1"/>
  <c r="E27" i="151" s="1"/>
  <c r="B26" i="151"/>
  <c r="H25" i="151"/>
  <c r="G25" i="151"/>
  <c r="F25" i="151"/>
  <c r="E25" i="151"/>
  <c r="D25" i="151"/>
  <c r="C25" i="151"/>
  <c r="B25" i="151"/>
  <c r="H24" i="151"/>
  <c r="G24" i="151"/>
  <c r="F24" i="151"/>
  <c r="E24" i="151"/>
  <c r="D24" i="151"/>
  <c r="C24" i="151"/>
  <c r="B24" i="151"/>
  <c r="D20" i="151"/>
  <c r="B20" i="151"/>
  <c r="D19" i="151"/>
  <c r="C19" i="151"/>
  <c r="B19" i="151"/>
  <c r="F18" i="151"/>
  <c r="E18" i="151"/>
  <c r="D18" i="151"/>
  <c r="C18" i="151"/>
  <c r="B18" i="151"/>
  <c r="F17" i="151"/>
  <c r="E17" i="151"/>
  <c r="D17" i="151"/>
  <c r="C17" i="151"/>
  <c r="B17" i="151"/>
  <c r="F16" i="151"/>
  <c r="E16" i="151"/>
  <c r="D16" i="151"/>
  <c r="C16" i="151"/>
  <c r="B16" i="151"/>
  <c r="E15" i="151"/>
  <c r="C15" i="151"/>
  <c r="B15" i="151"/>
  <c r="F14" i="151"/>
  <c r="E14" i="151"/>
  <c r="D14" i="151"/>
  <c r="D15" i="151" s="1"/>
  <c r="F15" i="151" s="1"/>
  <c r="C14" i="151"/>
  <c r="B14" i="151"/>
  <c r="F13" i="151"/>
  <c r="E13" i="151"/>
  <c r="D13" i="151"/>
  <c r="C13" i="151"/>
  <c r="B13" i="151"/>
  <c r="F12" i="151"/>
  <c r="E12" i="151"/>
  <c r="D12" i="151"/>
  <c r="C12" i="151"/>
  <c r="B12" i="151"/>
  <c r="D11" i="151"/>
  <c r="C11" i="151"/>
  <c r="B11" i="151"/>
  <c r="F10" i="151"/>
  <c r="E10" i="151"/>
  <c r="D10" i="151"/>
  <c r="C10" i="151"/>
  <c r="B10" i="151"/>
  <c r="F9" i="151"/>
  <c r="E9" i="151"/>
  <c r="D9" i="151"/>
  <c r="C9" i="151"/>
  <c r="B9" i="151"/>
  <c r="F8" i="151"/>
  <c r="E8" i="151"/>
  <c r="D8" i="151"/>
  <c r="C8" i="151"/>
  <c r="B8" i="151"/>
  <c r="E7" i="151"/>
  <c r="C7" i="151"/>
  <c r="B7" i="151"/>
  <c r="F6" i="151"/>
  <c r="E6" i="151"/>
  <c r="D6" i="151"/>
  <c r="D7" i="151" s="1"/>
  <c r="F7" i="151" s="1"/>
  <c r="C6" i="151"/>
  <c r="B6" i="151"/>
  <c r="F5" i="151"/>
  <c r="E5" i="151"/>
  <c r="D5" i="151"/>
  <c r="C5" i="151"/>
  <c r="B5" i="151"/>
  <c r="F4" i="151"/>
  <c r="E4" i="151"/>
  <c r="D4" i="151"/>
  <c r="C4" i="151"/>
  <c r="B4" i="151"/>
  <c r="F60" i="150"/>
  <c r="B60" i="150"/>
  <c r="H59" i="150"/>
  <c r="G59" i="150"/>
  <c r="F59" i="150"/>
  <c r="D59" i="150"/>
  <c r="B59" i="150"/>
  <c r="H58" i="150"/>
  <c r="G58" i="150"/>
  <c r="F58" i="150"/>
  <c r="E58" i="150"/>
  <c r="D58" i="150"/>
  <c r="C58" i="150"/>
  <c r="B58" i="150"/>
  <c r="H57" i="150"/>
  <c r="G57" i="150"/>
  <c r="F57" i="150"/>
  <c r="E57" i="150"/>
  <c r="D57" i="150"/>
  <c r="C57" i="150"/>
  <c r="B57" i="150"/>
  <c r="H56" i="150"/>
  <c r="G56" i="150"/>
  <c r="F56" i="150"/>
  <c r="E56" i="150"/>
  <c r="D56" i="150"/>
  <c r="C56" i="150"/>
  <c r="B56" i="150"/>
  <c r="F55" i="150"/>
  <c r="E55" i="150"/>
  <c r="D55" i="150"/>
  <c r="C55" i="150"/>
  <c r="B55" i="150"/>
  <c r="H54" i="150"/>
  <c r="G54" i="150"/>
  <c r="F54" i="150"/>
  <c r="E54" i="150"/>
  <c r="D54" i="150"/>
  <c r="C54" i="150"/>
  <c r="B54" i="150"/>
  <c r="H53" i="150"/>
  <c r="G53" i="150"/>
  <c r="F53" i="150"/>
  <c r="F53" i="153" s="1"/>
  <c r="E53" i="150"/>
  <c r="D53" i="150"/>
  <c r="C53" i="150"/>
  <c r="B53" i="150"/>
  <c r="H52" i="150"/>
  <c r="G52" i="150"/>
  <c r="F52" i="150"/>
  <c r="E52" i="150"/>
  <c r="D52" i="150"/>
  <c r="C52" i="150"/>
  <c r="B52" i="150"/>
  <c r="H51" i="150"/>
  <c r="G51" i="150"/>
  <c r="F51" i="150"/>
  <c r="D51" i="150"/>
  <c r="B51" i="150"/>
  <c r="H50" i="150"/>
  <c r="G50" i="150"/>
  <c r="F50" i="150"/>
  <c r="E50" i="150"/>
  <c r="D50" i="150"/>
  <c r="C50" i="150"/>
  <c r="B50" i="150"/>
  <c r="H49" i="150"/>
  <c r="G49" i="150"/>
  <c r="F49" i="150"/>
  <c r="E49" i="150"/>
  <c r="D49" i="150"/>
  <c r="C49" i="150"/>
  <c r="B49" i="150"/>
  <c r="H48" i="150"/>
  <c r="G48" i="150"/>
  <c r="F48" i="150"/>
  <c r="E48" i="150"/>
  <c r="D48" i="150"/>
  <c r="C48" i="150"/>
  <c r="B48" i="150"/>
  <c r="F47" i="150"/>
  <c r="E47" i="150"/>
  <c r="D47" i="150"/>
  <c r="C47" i="150"/>
  <c r="B47" i="150"/>
  <c r="H46" i="150"/>
  <c r="G46" i="150"/>
  <c r="F46" i="150"/>
  <c r="E46" i="150"/>
  <c r="D46" i="150"/>
  <c r="C46" i="150"/>
  <c r="B46" i="150"/>
  <c r="H45" i="150"/>
  <c r="G45" i="150"/>
  <c r="F45" i="150"/>
  <c r="F45" i="153" s="1"/>
  <c r="E45" i="150"/>
  <c r="D45" i="150"/>
  <c r="C45" i="150"/>
  <c r="B45" i="150"/>
  <c r="H44" i="150"/>
  <c r="G44" i="150"/>
  <c r="F44" i="150"/>
  <c r="E44" i="150"/>
  <c r="D44" i="150"/>
  <c r="C44" i="150"/>
  <c r="B44" i="150"/>
  <c r="F40" i="150"/>
  <c r="B40" i="150"/>
  <c r="H39" i="150"/>
  <c r="G39" i="150"/>
  <c r="F39" i="150"/>
  <c r="D39" i="150"/>
  <c r="C39" i="150"/>
  <c r="B39" i="150"/>
  <c r="H38" i="150"/>
  <c r="G38" i="150"/>
  <c r="F38" i="150"/>
  <c r="E38" i="150"/>
  <c r="D38" i="150"/>
  <c r="C38" i="150"/>
  <c r="B38" i="150"/>
  <c r="H37" i="150"/>
  <c r="G37" i="150"/>
  <c r="F37" i="150"/>
  <c r="E37" i="150"/>
  <c r="D37" i="150"/>
  <c r="C37" i="150"/>
  <c r="B37" i="150"/>
  <c r="H36" i="150"/>
  <c r="G36" i="150"/>
  <c r="F36" i="150"/>
  <c r="E36" i="150"/>
  <c r="D36" i="150"/>
  <c r="C36" i="150"/>
  <c r="B36" i="150"/>
  <c r="H35" i="150"/>
  <c r="G35" i="150"/>
  <c r="C35" i="150"/>
  <c r="B35" i="150"/>
  <c r="H34" i="150"/>
  <c r="G34" i="150"/>
  <c r="F34" i="150"/>
  <c r="F35" i="150" s="1"/>
  <c r="E34" i="150"/>
  <c r="D34" i="150"/>
  <c r="C34" i="150"/>
  <c r="B34" i="150"/>
  <c r="H33" i="150"/>
  <c r="G33" i="150"/>
  <c r="F33" i="150"/>
  <c r="E33" i="150"/>
  <c r="D33" i="150"/>
  <c r="C33" i="150"/>
  <c r="B33" i="150"/>
  <c r="H32" i="150"/>
  <c r="G32" i="150"/>
  <c r="F32" i="150"/>
  <c r="E32" i="150"/>
  <c r="D32" i="150"/>
  <c r="D35" i="150" s="1"/>
  <c r="E35" i="150" s="1"/>
  <c r="C32" i="150"/>
  <c r="B32" i="150"/>
  <c r="H31" i="150"/>
  <c r="G31" i="150"/>
  <c r="F31" i="150"/>
  <c r="D31" i="150"/>
  <c r="C31" i="150"/>
  <c r="E31" i="150" s="1"/>
  <c r="B31" i="150"/>
  <c r="H30" i="150"/>
  <c r="G30" i="150"/>
  <c r="F30" i="150"/>
  <c r="E30" i="150"/>
  <c r="D30" i="150"/>
  <c r="C30" i="150"/>
  <c r="B30" i="150"/>
  <c r="H29" i="150"/>
  <c r="G29" i="150"/>
  <c r="F29" i="150"/>
  <c r="E29" i="150"/>
  <c r="D29" i="150"/>
  <c r="C29" i="150"/>
  <c r="B29" i="150"/>
  <c r="H28" i="150"/>
  <c r="G28" i="150"/>
  <c r="F28" i="150"/>
  <c r="E28" i="150"/>
  <c r="D28" i="150"/>
  <c r="C28" i="150"/>
  <c r="B28" i="150"/>
  <c r="G27" i="150"/>
  <c r="H27" i="150" s="1"/>
  <c r="C27" i="150"/>
  <c r="B27" i="150"/>
  <c r="H26" i="150"/>
  <c r="G26" i="150"/>
  <c r="F26" i="150"/>
  <c r="F27" i="150" s="1"/>
  <c r="E26" i="150"/>
  <c r="D26" i="150"/>
  <c r="C26" i="150"/>
  <c r="B26" i="150"/>
  <c r="H25" i="150"/>
  <c r="G25" i="150"/>
  <c r="F25" i="150"/>
  <c r="E25" i="150"/>
  <c r="D25" i="150"/>
  <c r="C25" i="150"/>
  <c r="B25" i="150"/>
  <c r="H24" i="150"/>
  <c r="G24" i="150"/>
  <c r="F24" i="150"/>
  <c r="E24" i="150"/>
  <c r="D24" i="150"/>
  <c r="D27" i="150" s="1"/>
  <c r="E27" i="150" s="1"/>
  <c r="C24" i="150"/>
  <c r="B24" i="150"/>
  <c r="B20" i="150"/>
  <c r="F19" i="150"/>
  <c r="D19" i="150"/>
  <c r="D20" i="150" s="1"/>
  <c r="B19" i="150"/>
  <c r="F18" i="150"/>
  <c r="E18" i="150"/>
  <c r="D18" i="150"/>
  <c r="C18" i="150"/>
  <c r="C19" i="150" s="1"/>
  <c r="B18" i="150"/>
  <c r="F17" i="150"/>
  <c r="E17" i="150"/>
  <c r="D17" i="150"/>
  <c r="C17" i="150"/>
  <c r="B17" i="150"/>
  <c r="F16" i="150"/>
  <c r="E16" i="150"/>
  <c r="E19" i="150" s="1"/>
  <c r="D16" i="150"/>
  <c r="C16" i="150"/>
  <c r="B16" i="150"/>
  <c r="F15" i="150"/>
  <c r="E15" i="150"/>
  <c r="D15" i="150"/>
  <c r="C15" i="150"/>
  <c r="B15" i="150"/>
  <c r="F14" i="150"/>
  <c r="E14" i="150"/>
  <c r="D14" i="150"/>
  <c r="C14" i="150"/>
  <c r="B14" i="150"/>
  <c r="F13" i="150"/>
  <c r="E13" i="150"/>
  <c r="D13" i="150"/>
  <c r="D13" i="153" s="1"/>
  <c r="C13" i="150"/>
  <c r="B13" i="150"/>
  <c r="F12" i="150"/>
  <c r="E12" i="150"/>
  <c r="D12" i="150"/>
  <c r="C12" i="150"/>
  <c r="B12" i="150"/>
  <c r="D11" i="150"/>
  <c r="B11" i="150"/>
  <c r="F10" i="150"/>
  <c r="E10" i="150"/>
  <c r="D10" i="150"/>
  <c r="C10" i="150"/>
  <c r="C11" i="150" s="1"/>
  <c r="B10" i="150"/>
  <c r="F9" i="150"/>
  <c r="E9" i="150"/>
  <c r="D9" i="150"/>
  <c r="C9" i="150"/>
  <c r="B9" i="150"/>
  <c r="F8" i="150"/>
  <c r="E8" i="150"/>
  <c r="E11" i="150" s="1"/>
  <c r="F11" i="150" s="1"/>
  <c r="D8" i="150"/>
  <c r="C8" i="150"/>
  <c r="B8" i="150"/>
  <c r="F7" i="150"/>
  <c r="E7" i="150"/>
  <c r="D7" i="150"/>
  <c r="C7" i="150"/>
  <c r="B7" i="150"/>
  <c r="F6" i="150"/>
  <c r="E6" i="150"/>
  <c r="D6" i="150"/>
  <c r="C6" i="150"/>
  <c r="B6" i="150"/>
  <c r="F5" i="150"/>
  <c r="E5" i="150"/>
  <c r="D5" i="150"/>
  <c r="D5" i="153" s="1"/>
  <c r="C5" i="150"/>
  <c r="B5" i="150"/>
  <c r="F4" i="150"/>
  <c r="E4" i="150"/>
  <c r="D4" i="150"/>
  <c r="C4" i="150"/>
  <c r="B4" i="150"/>
  <c r="B60" i="149"/>
  <c r="G59" i="149"/>
  <c r="G60" i="149" s="1"/>
  <c r="C59" i="149"/>
  <c r="B59" i="149"/>
  <c r="H58" i="149"/>
  <c r="G58" i="149"/>
  <c r="F58" i="149"/>
  <c r="E58" i="149"/>
  <c r="D58" i="149"/>
  <c r="C58" i="149"/>
  <c r="B58" i="149"/>
  <c r="H57" i="149"/>
  <c r="G57" i="149"/>
  <c r="F57" i="149"/>
  <c r="E57" i="149"/>
  <c r="D57" i="149"/>
  <c r="C57" i="149"/>
  <c r="B57" i="149"/>
  <c r="H56" i="149"/>
  <c r="G56" i="149"/>
  <c r="F56" i="149"/>
  <c r="E56" i="149"/>
  <c r="D56" i="149"/>
  <c r="C56" i="149"/>
  <c r="B56" i="149"/>
  <c r="H55" i="149"/>
  <c r="G55" i="149"/>
  <c r="F55" i="149"/>
  <c r="D55" i="149"/>
  <c r="C55" i="149"/>
  <c r="B55" i="149"/>
  <c r="H54" i="149"/>
  <c r="G54" i="149"/>
  <c r="F54" i="149"/>
  <c r="E54" i="149"/>
  <c r="D54" i="149"/>
  <c r="C54" i="149"/>
  <c r="B54" i="149"/>
  <c r="H53" i="149"/>
  <c r="G53" i="149"/>
  <c r="F53" i="149"/>
  <c r="E53" i="149"/>
  <c r="D53" i="149"/>
  <c r="C53" i="149"/>
  <c r="B53" i="149"/>
  <c r="H52" i="149"/>
  <c r="G52" i="149"/>
  <c r="F52" i="149"/>
  <c r="E52" i="149"/>
  <c r="D52" i="149"/>
  <c r="C52" i="149"/>
  <c r="B52" i="149"/>
  <c r="G51" i="149"/>
  <c r="C51" i="149"/>
  <c r="B51" i="149"/>
  <c r="H50" i="149"/>
  <c r="G50" i="149"/>
  <c r="F50" i="149"/>
  <c r="E50" i="149"/>
  <c r="D50" i="149"/>
  <c r="C50" i="149"/>
  <c r="B50" i="149"/>
  <c r="H49" i="149"/>
  <c r="G49" i="149"/>
  <c r="F49" i="149"/>
  <c r="E49" i="149"/>
  <c r="D49" i="149"/>
  <c r="C49" i="149"/>
  <c r="B49" i="149"/>
  <c r="H48" i="149"/>
  <c r="G48" i="149"/>
  <c r="F48" i="149"/>
  <c r="E48" i="149"/>
  <c r="D48" i="149"/>
  <c r="C48" i="149"/>
  <c r="B48" i="149"/>
  <c r="H47" i="149"/>
  <c r="G47" i="149"/>
  <c r="F47" i="149"/>
  <c r="D47" i="149"/>
  <c r="C47" i="149"/>
  <c r="E47" i="149" s="1"/>
  <c r="B47" i="149"/>
  <c r="H46" i="149"/>
  <c r="G46" i="149"/>
  <c r="F46" i="149"/>
  <c r="E46" i="149"/>
  <c r="D46" i="149"/>
  <c r="C46" i="149"/>
  <c r="B46" i="149"/>
  <c r="H45" i="149"/>
  <c r="G45" i="149"/>
  <c r="F45" i="149"/>
  <c r="E45" i="149"/>
  <c r="D45" i="149"/>
  <c r="C45" i="149"/>
  <c r="B45" i="149"/>
  <c r="H44" i="149"/>
  <c r="G44" i="149"/>
  <c r="F44" i="149"/>
  <c r="E44" i="149"/>
  <c r="D44" i="149"/>
  <c r="C44" i="149"/>
  <c r="B44" i="149"/>
  <c r="B40" i="149"/>
  <c r="G39" i="149"/>
  <c r="F39" i="149"/>
  <c r="B39" i="149"/>
  <c r="H38" i="149"/>
  <c r="G38" i="149"/>
  <c r="F38" i="149"/>
  <c r="E38" i="149"/>
  <c r="D38" i="149"/>
  <c r="C38" i="149"/>
  <c r="B38" i="149"/>
  <c r="H37" i="149"/>
  <c r="G37" i="149"/>
  <c r="F37" i="149"/>
  <c r="E37" i="149"/>
  <c r="D37" i="149"/>
  <c r="D39" i="149" s="1"/>
  <c r="C37" i="149"/>
  <c r="B37" i="149"/>
  <c r="H36" i="149"/>
  <c r="G36" i="149"/>
  <c r="F36" i="149"/>
  <c r="E36" i="149"/>
  <c r="D36" i="149"/>
  <c r="C36" i="149"/>
  <c r="C39" i="149" s="1"/>
  <c r="C40" i="149" s="1"/>
  <c r="B36" i="149"/>
  <c r="F35" i="149"/>
  <c r="D35" i="149"/>
  <c r="E35" i="149" s="1"/>
  <c r="C35" i="149"/>
  <c r="B35" i="149"/>
  <c r="H34" i="149"/>
  <c r="G34" i="149"/>
  <c r="F34" i="149"/>
  <c r="E34" i="149"/>
  <c r="D34" i="149"/>
  <c r="C34" i="149"/>
  <c r="B34" i="149"/>
  <c r="H33" i="149"/>
  <c r="G33" i="149"/>
  <c r="F33" i="149"/>
  <c r="E33" i="149"/>
  <c r="D33" i="149"/>
  <c r="C33" i="149"/>
  <c r="B33" i="149"/>
  <c r="H32" i="149"/>
  <c r="G32" i="149"/>
  <c r="G35" i="149" s="1"/>
  <c r="H35" i="149" s="1"/>
  <c r="F32" i="149"/>
  <c r="E32" i="149"/>
  <c r="D32" i="149"/>
  <c r="C32" i="149"/>
  <c r="B32" i="149"/>
  <c r="G31" i="149"/>
  <c r="F31" i="149"/>
  <c r="H31" i="149" s="1"/>
  <c r="B31" i="149"/>
  <c r="H30" i="149"/>
  <c r="G30" i="149"/>
  <c r="F30" i="149"/>
  <c r="E30" i="149"/>
  <c r="D30" i="149"/>
  <c r="C30" i="149"/>
  <c r="B30" i="149"/>
  <c r="H29" i="149"/>
  <c r="G29" i="149"/>
  <c r="F29" i="149"/>
  <c r="E29" i="149"/>
  <c r="D29" i="149"/>
  <c r="D31" i="149" s="1"/>
  <c r="C29" i="149"/>
  <c r="B29" i="149"/>
  <c r="H28" i="149"/>
  <c r="G28" i="149"/>
  <c r="F28" i="149"/>
  <c r="E28" i="149"/>
  <c r="D28" i="149"/>
  <c r="C28" i="149"/>
  <c r="C31" i="149" s="1"/>
  <c r="B28" i="149"/>
  <c r="F27" i="149"/>
  <c r="D27" i="149"/>
  <c r="E27" i="149" s="1"/>
  <c r="C27" i="149"/>
  <c r="B27" i="149"/>
  <c r="H26" i="149"/>
  <c r="G26" i="149"/>
  <c r="F26" i="149"/>
  <c r="E26" i="149"/>
  <c r="D26" i="149"/>
  <c r="C26" i="149"/>
  <c r="B26" i="149"/>
  <c r="H25" i="149"/>
  <c r="G25" i="149"/>
  <c r="F25" i="149"/>
  <c r="E25" i="149"/>
  <c r="D25" i="149"/>
  <c r="C25" i="149"/>
  <c r="B25" i="149"/>
  <c r="H24" i="149"/>
  <c r="G24" i="149"/>
  <c r="G27" i="149" s="1"/>
  <c r="H27" i="149" s="1"/>
  <c r="F24" i="149"/>
  <c r="E24" i="149"/>
  <c r="D24" i="149"/>
  <c r="C24" i="149"/>
  <c r="B24" i="149"/>
  <c r="C20" i="149"/>
  <c r="E19" i="149"/>
  <c r="C19" i="149"/>
  <c r="E18" i="149"/>
  <c r="D18" i="149"/>
  <c r="C18" i="149"/>
  <c r="F17" i="149"/>
  <c r="E17" i="149"/>
  <c r="D17" i="149"/>
  <c r="C17" i="149"/>
  <c r="E16" i="149"/>
  <c r="D16" i="149"/>
  <c r="C16" i="149"/>
  <c r="E15" i="149"/>
  <c r="C15" i="149"/>
  <c r="E14" i="149"/>
  <c r="D14" i="149"/>
  <c r="C14" i="149"/>
  <c r="F13" i="149"/>
  <c r="E13" i="149"/>
  <c r="D13" i="149"/>
  <c r="C13" i="149"/>
  <c r="E12" i="149"/>
  <c r="D12" i="149"/>
  <c r="C12" i="149"/>
  <c r="C11" i="149"/>
  <c r="E10" i="149"/>
  <c r="D10" i="149"/>
  <c r="C10" i="149"/>
  <c r="F9" i="149"/>
  <c r="E9" i="149"/>
  <c r="D9" i="149"/>
  <c r="C9" i="149"/>
  <c r="E8" i="149"/>
  <c r="D8" i="149"/>
  <c r="D8" i="153" s="1"/>
  <c r="C8" i="149"/>
  <c r="C7" i="149"/>
  <c r="E6" i="149"/>
  <c r="D6" i="149"/>
  <c r="C6" i="149"/>
  <c r="F5" i="149"/>
  <c r="E5" i="149"/>
  <c r="D5" i="149"/>
  <c r="C5" i="149"/>
  <c r="E4" i="149"/>
  <c r="D4" i="149"/>
  <c r="D4" i="153" s="1"/>
  <c r="C4" i="149"/>
  <c r="F87" i="148"/>
  <c r="E87" i="148"/>
  <c r="D87" i="148"/>
  <c r="F86" i="148"/>
  <c r="E86" i="148"/>
  <c r="D86" i="148"/>
  <c r="F85" i="148"/>
  <c r="E85" i="148"/>
  <c r="D85" i="148"/>
  <c r="F84" i="148"/>
  <c r="E84" i="148"/>
  <c r="D84" i="148"/>
  <c r="F83" i="148"/>
  <c r="E83" i="148"/>
  <c r="D83" i="148"/>
  <c r="F82" i="148"/>
  <c r="E82" i="148"/>
  <c r="D82" i="148"/>
  <c r="F81" i="148"/>
  <c r="E81" i="148"/>
  <c r="D81" i="148"/>
  <c r="F80" i="148"/>
  <c r="E80" i="148"/>
  <c r="D80" i="148"/>
  <c r="F79" i="148"/>
  <c r="E79" i="148"/>
  <c r="D79" i="148"/>
  <c r="F78" i="148"/>
  <c r="E78" i="148"/>
  <c r="D78" i="148"/>
  <c r="F77" i="148"/>
  <c r="E77" i="148"/>
  <c r="D77" i="148"/>
  <c r="F76" i="148"/>
  <c r="E76" i="148"/>
  <c r="D76" i="148"/>
  <c r="F75" i="148"/>
  <c r="E75" i="148"/>
  <c r="D75" i="148"/>
  <c r="F74" i="148"/>
  <c r="E74" i="148"/>
  <c r="D74" i="148"/>
  <c r="F73" i="148"/>
  <c r="E73" i="148"/>
  <c r="D73" i="148"/>
  <c r="F72" i="148"/>
  <c r="E72" i="148"/>
  <c r="D72" i="148"/>
  <c r="F71" i="148"/>
  <c r="E71" i="148"/>
  <c r="D71" i="148"/>
  <c r="F70" i="148"/>
  <c r="E70" i="148"/>
  <c r="D70" i="148"/>
  <c r="F69" i="148"/>
  <c r="E69" i="148"/>
  <c r="D69" i="148"/>
  <c r="F68" i="148"/>
  <c r="E68" i="148"/>
  <c r="D68" i="148"/>
  <c r="F66" i="148"/>
  <c r="E66" i="148"/>
  <c r="D66" i="148"/>
  <c r="F65" i="148"/>
  <c r="E65" i="148"/>
  <c r="D65" i="148"/>
  <c r="F64" i="148"/>
  <c r="E64" i="148"/>
  <c r="D64" i="148"/>
  <c r="F63" i="148"/>
  <c r="E63" i="148"/>
  <c r="D63" i="148"/>
  <c r="F62" i="148"/>
  <c r="E62" i="148"/>
  <c r="D62" i="148"/>
  <c r="F61" i="148"/>
  <c r="E61" i="148"/>
  <c r="D61" i="148"/>
  <c r="F60" i="148"/>
  <c r="E60" i="148"/>
  <c r="D60" i="148"/>
  <c r="F59" i="148"/>
  <c r="E59" i="148"/>
  <c r="D59" i="148"/>
  <c r="F58" i="148"/>
  <c r="E58" i="148"/>
  <c r="D58" i="148"/>
  <c r="F57" i="148"/>
  <c r="E57" i="148"/>
  <c r="D57" i="148"/>
  <c r="F56" i="148"/>
  <c r="E56" i="148"/>
  <c r="D56" i="148"/>
  <c r="F55" i="148"/>
  <c r="E55" i="148"/>
  <c r="D55" i="148"/>
  <c r="F54" i="148"/>
  <c r="E54" i="148"/>
  <c r="D54" i="148"/>
  <c r="F53" i="148"/>
  <c r="E53" i="148"/>
  <c r="D53" i="148"/>
  <c r="F52" i="148"/>
  <c r="E52" i="148"/>
  <c r="D52" i="148"/>
  <c r="F51" i="148"/>
  <c r="E51" i="148"/>
  <c r="D51" i="148"/>
  <c r="F50" i="148"/>
  <c r="E50" i="148"/>
  <c r="D50" i="148"/>
  <c r="F49" i="148"/>
  <c r="E49" i="148"/>
  <c r="D49" i="148"/>
  <c r="F48" i="148"/>
  <c r="E48" i="148"/>
  <c r="D48" i="148"/>
  <c r="F47" i="148"/>
  <c r="E47" i="148"/>
  <c r="D47" i="148"/>
  <c r="F44" i="148"/>
  <c r="E44" i="148"/>
  <c r="D44" i="148"/>
  <c r="F43" i="148"/>
  <c r="E43" i="148"/>
  <c r="D43" i="148"/>
  <c r="F42" i="148"/>
  <c r="E42" i="148"/>
  <c r="D42" i="148"/>
  <c r="F41" i="148"/>
  <c r="E41" i="148"/>
  <c r="D41" i="148"/>
  <c r="F40" i="148"/>
  <c r="E40" i="148"/>
  <c r="D40" i="148"/>
  <c r="F39" i="148"/>
  <c r="E39" i="148"/>
  <c r="D39" i="148"/>
  <c r="F38" i="148"/>
  <c r="E38" i="148"/>
  <c r="D38" i="148"/>
  <c r="F37" i="148"/>
  <c r="E37" i="148"/>
  <c r="D37" i="148"/>
  <c r="F36" i="148"/>
  <c r="E36" i="148"/>
  <c r="D36" i="148"/>
  <c r="F35" i="148"/>
  <c r="E35" i="148"/>
  <c r="D35" i="148"/>
  <c r="F34" i="148"/>
  <c r="E34" i="148"/>
  <c r="D34" i="148"/>
  <c r="F33" i="148"/>
  <c r="E33" i="148"/>
  <c r="D33" i="148"/>
  <c r="F32" i="148"/>
  <c r="E32" i="148"/>
  <c r="D32" i="148"/>
  <c r="F31" i="148"/>
  <c r="E31" i="148"/>
  <c r="D31" i="148"/>
  <c r="F30" i="148"/>
  <c r="E30" i="148"/>
  <c r="D30" i="148"/>
  <c r="F29" i="148"/>
  <c r="E29" i="148"/>
  <c r="D29" i="148"/>
  <c r="F28" i="148"/>
  <c r="E28" i="148"/>
  <c r="D28" i="148"/>
  <c r="F27" i="148"/>
  <c r="E27" i="148"/>
  <c r="D27" i="148"/>
  <c r="F26" i="148"/>
  <c r="E26" i="148"/>
  <c r="D26" i="148"/>
  <c r="F25" i="148"/>
  <c r="E25" i="148"/>
  <c r="D25" i="148"/>
  <c r="F22" i="148"/>
  <c r="E22" i="148"/>
  <c r="D22" i="148"/>
  <c r="F21" i="148"/>
  <c r="E21" i="148"/>
  <c r="D21" i="148"/>
  <c r="F20" i="148"/>
  <c r="E20" i="148"/>
  <c r="D20" i="148"/>
  <c r="F19" i="148"/>
  <c r="E19" i="148"/>
  <c r="D19" i="148"/>
  <c r="F18" i="148"/>
  <c r="E18" i="148"/>
  <c r="D18" i="148"/>
  <c r="F17" i="148"/>
  <c r="E17" i="148"/>
  <c r="D17" i="148"/>
  <c r="F16" i="148"/>
  <c r="E16" i="148"/>
  <c r="D16" i="148"/>
  <c r="F15" i="148"/>
  <c r="E15" i="148"/>
  <c r="D15" i="148"/>
  <c r="F14" i="148"/>
  <c r="E14" i="148"/>
  <c r="D14" i="148"/>
  <c r="F13" i="148"/>
  <c r="E13" i="148"/>
  <c r="D13" i="148"/>
  <c r="F12" i="148"/>
  <c r="E12" i="148"/>
  <c r="D12" i="148"/>
  <c r="F11" i="148"/>
  <c r="E11" i="148"/>
  <c r="D11" i="148"/>
  <c r="F10" i="148"/>
  <c r="E10" i="148"/>
  <c r="D10" i="148"/>
  <c r="F9" i="148"/>
  <c r="E9" i="148"/>
  <c r="D9" i="148"/>
  <c r="F8" i="148"/>
  <c r="E8" i="148"/>
  <c r="D8" i="148"/>
  <c r="F7" i="148"/>
  <c r="E7" i="148"/>
  <c r="D7" i="148"/>
  <c r="F6" i="148"/>
  <c r="E6" i="148"/>
  <c r="D6" i="148"/>
  <c r="F5" i="148"/>
  <c r="E5" i="148"/>
  <c r="D5" i="148"/>
  <c r="F4" i="148"/>
  <c r="E4" i="148"/>
  <c r="D4" i="148"/>
  <c r="F3" i="148"/>
  <c r="E3" i="148"/>
  <c r="D3" i="148"/>
  <c r="G72" i="147"/>
  <c r="F72" i="147"/>
  <c r="E72" i="147"/>
  <c r="D72" i="147"/>
  <c r="C72" i="147"/>
  <c r="G71" i="147"/>
  <c r="F71" i="147"/>
  <c r="E71" i="147"/>
  <c r="D71" i="147"/>
  <c r="C71" i="147"/>
  <c r="G70" i="147"/>
  <c r="F70" i="147"/>
  <c r="E70" i="147"/>
  <c r="D70" i="147"/>
  <c r="C70" i="147"/>
  <c r="F69" i="147"/>
  <c r="E69" i="147"/>
  <c r="C69" i="147"/>
  <c r="G68" i="147"/>
  <c r="F68" i="147"/>
  <c r="E68" i="147"/>
  <c r="C68" i="147"/>
  <c r="D68" i="147" s="1"/>
  <c r="G67" i="147"/>
  <c r="F67" i="147"/>
  <c r="E67" i="147"/>
  <c r="D67" i="147"/>
  <c r="C67" i="147"/>
  <c r="F66" i="147"/>
  <c r="E66" i="147"/>
  <c r="D66" i="147"/>
  <c r="C66" i="147"/>
  <c r="G65" i="147"/>
  <c r="F65" i="147"/>
  <c r="E65" i="147"/>
  <c r="D65" i="147"/>
  <c r="C65" i="147"/>
  <c r="F64" i="147"/>
  <c r="E64" i="147"/>
  <c r="D64" i="147"/>
  <c r="C64" i="147"/>
  <c r="G63" i="147"/>
  <c r="F63" i="147"/>
  <c r="E63" i="147"/>
  <c r="C63" i="147"/>
  <c r="G62" i="147"/>
  <c r="F62" i="147"/>
  <c r="E62" i="147"/>
  <c r="D62" i="147"/>
  <c r="C62" i="147"/>
  <c r="F61" i="147"/>
  <c r="E61" i="147"/>
  <c r="C61" i="147"/>
  <c r="E59" i="147"/>
  <c r="H58" i="147"/>
  <c r="E58" i="147"/>
  <c r="C58" i="147"/>
  <c r="D58" i="147" s="1"/>
  <c r="I57" i="147"/>
  <c r="H57" i="147"/>
  <c r="G57" i="147"/>
  <c r="F57" i="147"/>
  <c r="E57" i="147"/>
  <c r="C57" i="147"/>
  <c r="D57" i="147" s="1"/>
  <c r="I56" i="147"/>
  <c r="H56" i="147"/>
  <c r="G56" i="147"/>
  <c r="F56" i="147"/>
  <c r="E56" i="147"/>
  <c r="D56" i="147"/>
  <c r="C56" i="147"/>
  <c r="I55" i="147"/>
  <c r="H55" i="147"/>
  <c r="E55" i="147"/>
  <c r="H54" i="147"/>
  <c r="E54" i="147"/>
  <c r="D54" i="147"/>
  <c r="C54" i="147"/>
  <c r="I53" i="147"/>
  <c r="H53" i="147"/>
  <c r="G53" i="147"/>
  <c r="F53" i="147"/>
  <c r="F38" i="147" s="1"/>
  <c r="E53" i="147"/>
  <c r="D53" i="147"/>
  <c r="C53" i="147"/>
  <c r="I52" i="147"/>
  <c r="H52" i="147"/>
  <c r="F52" i="147"/>
  <c r="E52" i="147"/>
  <c r="I51" i="147"/>
  <c r="H51" i="147"/>
  <c r="F51" i="147"/>
  <c r="E51" i="147"/>
  <c r="D51" i="147"/>
  <c r="C51" i="147"/>
  <c r="H50" i="147"/>
  <c r="E50" i="147"/>
  <c r="C50" i="147"/>
  <c r="D50" i="147" s="1"/>
  <c r="I49" i="147"/>
  <c r="H49" i="147"/>
  <c r="G49" i="147"/>
  <c r="F49" i="147"/>
  <c r="E49" i="147"/>
  <c r="C49" i="147"/>
  <c r="D49" i="147" s="1"/>
  <c r="I48" i="147"/>
  <c r="H48" i="147"/>
  <c r="G48" i="147"/>
  <c r="F48" i="147"/>
  <c r="E48" i="147"/>
  <c r="D48" i="147"/>
  <c r="C48" i="147"/>
  <c r="I47" i="147"/>
  <c r="H47" i="147"/>
  <c r="E47" i="147"/>
  <c r="H43" i="147"/>
  <c r="E43" i="147"/>
  <c r="D43" i="147"/>
  <c r="C43" i="147"/>
  <c r="I42" i="147"/>
  <c r="H42" i="147"/>
  <c r="F42" i="147"/>
  <c r="G42" i="147" s="1"/>
  <c r="E42" i="147"/>
  <c r="C42" i="147"/>
  <c r="I41" i="147"/>
  <c r="H41" i="147"/>
  <c r="F41" i="147"/>
  <c r="E41" i="147"/>
  <c r="D41" i="147" s="1"/>
  <c r="C41" i="147"/>
  <c r="H40" i="147"/>
  <c r="E40" i="147"/>
  <c r="D40" i="147"/>
  <c r="C40" i="147"/>
  <c r="H39" i="147"/>
  <c r="E39" i="147"/>
  <c r="C39" i="147"/>
  <c r="D39" i="147" s="1"/>
  <c r="I38" i="147"/>
  <c r="H38" i="147"/>
  <c r="E38" i="147"/>
  <c r="D38" i="147"/>
  <c r="C38" i="147"/>
  <c r="I37" i="147"/>
  <c r="H37" i="147"/>
  <c r="F37" i="147" s="1"/>
  <c r="G37" i="147" s="1"/>
  <c r="E37" i="147"/>
  <c r="H36" i="147"/>
  <c r="E36" i="147"/>
  <c r="H35" i="147"/>
  <c r="E35" i="147"/>
  <c r="C35" i="147"/>
  <c r="D35" i="147" s="1"/>
  <c r="I34" i="147"/>
  <c r="H34" i="147"/>
  <c r="F34" i="147"/>
  <c r="E34" i="147"/>
  <c r="C34" i="147"/>
  <c r="I33" i="147"/>
  <c r="H33" i="147"/>
  <c r="F33" i="147"/>
  <c r="E33" i="147"/>
  <c r="C19" i="147" s="1"/>
  <c r="C33" i="147"/>
  <c r="H32" i="147"/>
  <c r="E32" i="147"/>
  <c r="D32" i="147"/>
  <c r="C32" i="147"/>
  <c r="H29" i="147"/>
  <c r="E29" i="147"/>
  <c r="C29" i="147"/>
  <c r="D29" i="147" s="1"/>
  <c r="D15" i="147" s="1"/>
  <c r="H28" i="147"/>
  <c r="E28" i="147"/>
  <c r="H27" i="147"/>
  <c r="E27" i="147"/>
  <c r="H26" i="147"/>
  <c r="E26" i="147"/>
  <c r="D26" i="147" s="1"/>
  <c r="D12" i="147" s="1"/>
  <c r="C26" i="147"/>
  <c r="H25" i="147"/>
  <c r="E25" i="147"/>
  <c r="D25" i="147" s="1"/>
  <c r="C25" i="147"/>
  <c r="H24" i="147"/>
  <c r="F24" i="147" s="1"/>
  <c r="G24" i="147" s="1"/>
  <c r="G10" i="147" s="1"/>
  <c r="E24" i="147"/>
  <c r="D24" i="147"/>
  <c r="D10" i="147" s="1"/>
  <c r="C24" i="147"/>
  <c r="H23" i="147"/>
  <c r="E23" i="147"/>
  <c r="D23" i="147"/>
  <c r="D9" i="147" s="1"/>
  <c r="C23" i="147"/>
  <c r="H22" i="147"/>
  <c r="E22" i="147"/>
  <c r="C22" i="147"/>
  <c r="H21" i="147"/>
  <c r="E21" i="147"/>
  <c r="D21" i="147" s="1"/>
  <c r="D7" i="147" s="1"/>
  <c r="C21" i="147"/>
  <c r="H20" i="147"/>
  <c r="F20" i="147" s="1"/>
  <c r="G20" i="147" s="1"/>
  <c r="G6" i="147" s="1"/>
  <c r="E20" i="147"/>
  <c r="H19" i="147"/>
  <c r="E19" i="147"/>
  <c r="D19" i="147"/>
  <c r="D5" i="147" s="1"/>
  <c r="H18" i="147"/>
  <c r="E18" i="147"/>
  <c r="C18" i="147"/>
  <c r="E15" i="147"/>
  <c r="C15" i="147"/>
  <c r="E14" i="147"/>
  <c r="E13" i="147"/>
  <c r="E12" i="147"/>
  <c r="C12" i="147"/>
  <c r="E11" i="147"/>
  <c r="D11" i="147"/>
  <c r="C11" i="147"/>
  <c r="E10" i="147"/>
  <c r="C10" i="147"/>
  <c r="E9" i="147"/>
  <c r="C9" i="147"/>
  <c r="E8" i="147"/>
  <c r="E7" i="147"/>
  <c r="C7" i="147"/>
  <c r="E5" i="147"/>
  <c r="C5" i="147"/>
  <c r="E4" i="147"/>
  <c r="C4" i="147"/>
  <c r="K210" i="146"/>
  <c r="J210" i="146"/>
  <c r="I210" i="146"/>
  <c r="H210" i="146"/>
  <c r="G210" i="146"/>
  <c r="F210" i="146"/>
  <c r="L210" i="146" s="1"/>
  <c r="E210" i="146"/>
  <c r="D210" i="146"/>
  <c r="J209" i="146"/>
  <c r="I209" i="146"/>
  <c r="H209" i="146"/>
  <c r="G209" i="146"/>
  <c r="K209" i="146" s="1"/>
  <c r="F209" i="146"/>
  <c r="E209" i="146"/>
  <c r="D209" i="146"/>
  <c r="J208" i="146"/>
  <c r="I208" i="146"/>
  <c r="H208" i="146"/>
  <c r="G208" i="146"/>
  <c r="K208" i="146" s="1"/>
  <c r="E208" i="146"/>
  <c r="F208" i="146" s="1"/>
  <c r="L208" i="146" s="1"/>
  <c r="D208" i="146"/>
  <c r="J207" i="146"/>
  <c r="I207" i="146"/>
  <c r="H207" i="146"/>
  <c r="G207" i="146"/>
  <c r="F207" i="146"/>
  <c r="E207" i="146"/>
  <c r="D207" i="146"/>
  <c r="J206" i="146"/>
  <c r="I206" i="146"/>
  <c r="H206" i="146"/>
  <c r="G206" i="146"/>
  <c r="K206" i="146" s="1"/>
  <c r="E206" i="146"/>
  <c r="D206" i="146"/>
  <c r="F206" i="146" s="1"/>
  <c r="K205" i="146"/>
  <c r="J205" i="146"/>
  <c r="I205" i="146"/>
  <c r="H205" i="146"/>
  <c r="G205" i="146"/>
  <c r="E205" i="146"/>
  <c r="F205" i="146" s="1"/>
  <c r="L205" i="146" s="1"/>
  <c r="D205" i="146"/>
  <c r="K204" i="146"/>
  <c r="J204" i="146"/>
  <c r="I204" i="146"/>
  <c r="H204" i="146"/>
  <c r="G204" i="146"/>
  <c r="E204" i="146"/>
  <c r="D204" i="146"/>
  <c r="F204" i="146" s="1"/>
  <c r="L204" i="146" s="1"/>
  <c r="J203" i="146"/>
  <c r="K203" i="146" s="1"/>
  <c r="I203" i="146"/>
  <c r="H203" i="146"/>
  <c r="G203" i="146"/>
  <c r="E203" i="146"/>
  <c r="F203" i="146" s="1"/>
  <c r="L203" i="146" s="1"/>
  <c r="D203" i="146"/>
  <c r="K202" i="146"/>
  <c r="J202" i="146"/>
  <c r="I202" i="146"/>
  <c r="H202" i="146"/>
  <c r="G202" i="146"/>
  <c r="F202" i="146"/>
  <c r="L202" i="146" s="1"/>
  <c r="E202" i="146"/>
  <c r="D202" i="146"/>
  <c r="J201" i="146"/>
  <c r="I201" i="146"/>
  <c r="H201" i="146"/>
  <c r="G201" i="146"/>
  <c r="K201" i="146" s="1"/>
  <c r="F201" i="146"/>
  <c r="L201" i="146" s="1"/>
  <c r="E201" i="146"/>
  <c r="D201" i="146"/>
  <c r="J200" i="146"/>
  <c r="I200" i="146"/>
  <c r="H200" i="146"/>
  <c r="G200" i="146"/>
  <c r="E200" i="146"/>
  <c r="F200" i="146" s="1"/>
  <c r="D200" i="146"/>
  <c r="J199" i="146"/>
  <c r="I199" i="146"/>
  <c r="H199" i="146"/>
  <c r="G199" i="146"/>
  <c r="K199" i="146" s="1"/>
  <c r="F199" i="146"/>
  <c r="E199" i="146"/>
  <c r="D199" i="146"/>
  <c r="J198" i="146"/>
  <c r="I198" i="146"/>
  <c r="H198" i="146"/>
  <c r="G198" i="146"/>
  <c r="K198" i="146" s="1"/>
  <c r="F198" i="146"/>
  <c r="E198" i="146"/>
  <c r="D198" i="146"/>
  <c r="K197" i="146"/>
  <c r="J197" i="146"/>
  <c r="I197" i="146"/>
  <c r="H197" i="146"/>
  <c r="G197" i="146"/>
  <c r="E197" i="146"/>
  <c r="F197" i="146" s="1"/>
  <c r="L197" i="146" s="1"/>
  <c r="D197" i="146"/>
  <c r="K196" i="146"/>
  <c r="J196" i="146"/>
  <c r="I196" i="146"/>
  <c r="H196" i="146"/>
  <c r="G196" i="146"/>
  <c r="E196" i="146"/>
  <c r="F196" i="146" s="1"/>
  <c r="L196" i="146" s="1"/>
  <c r="D196" i="146"/>
  <c r="J195" i="146"/>
  <c r="K195" i="146" s="1"/>
  <c r="I195" i="146"/>
  <c r="H195" i="146"/>
  <c r="G195" i="146"/>
  <c r="E195" i="146"/>
  <c r="F195" i="146" s="1"/>
  <c r="L195" i="146" s="1"/>
  <c r="D195" i="146"/>
  <c r="K194" i="146"/>
  <c r="J194" i="146"/>
  <c r="I194" i="146"/>
  <c r="H194" i="146"/>
  <c r="G194" i="146"/>
  <c r="F194" i="146"/>
  <c r="L194" i="146" s="1"/>
  <c r="E194" i="146"/>
  <c r="D194" i="146"/>
  <c r="J193" i="146"/>
  <c r="I193" i="146"/>
  <c r="H193" i="146"/>
  <c r="G193" i="146"/>
  <c r="K193" i="146" s="1"/>
  <c r="F193" i="146"/>
  <c r="L193" i="146" s="1"/>
  <c r="E193" i="146"/>
  <c r="D193" i="146"/>
  <c r="J192" i="146"/>
  <c r="I192" i="146"/>
  <c r="H192" i="146"/>
  <c r="G192" i="146"/>
  <c r="E192" i="146"/>
  <c r="F192" i="146" s="1"/>
  <c r="D192" i="146"/>
  <c r="J191" i="146"/>
  <c r="I191" i="146"/>
  <c r="H191" i="146"/>
  <c r="G191" i="146"/>
  <c r="K191" i="146" s="1"/>
  <c r="F191" i="146"/>
  <c r="E191" i="146"/>
  <c r="D191" i="146"/>
  <c r="J190" i="146"/>
  <c r="I190" i="146"/>
  <c r="H190" i="146"/>
  <c r="G190" i="146"/>
  <c r="K190" i="146" s="1"/>
  <c r="F190" i="146"/>
  <c r="E190" i="146"/>
  <c r="D190" i="146"/>
  <c r="K189" i="146"/>
  <c r="J189" i="146"/>
  <c r="I189" i="146"/>
  <c r="H189" i="146"/>
  <c r="G189" i="146"/>
  <c r="E189" i="146"/>
  <c r="F189" i="146" s="1"/>
  <c r="L189" i="146" s="1"/>
  <c r="D189" i="146"/>
  <c r="K188" i="146"/>
  <c r="J188" i="146"/>
  <c r="I188" i="146"/>
  <c r="H188" i="146"/>
  <c r="G188" i="146"/>
  <c r="E188" i="146"/>
  <c r="D188" i="146"/>
  <c r="F188" i="146" s="1"/>
  <c r="L188" i="146" s="1"/>
  <c r="J187" i="146"/>
  <c r="I187" i="146"/>
  <c r="K187" i="146" s="1"/>
  <c r="H187" i="146"/>
  <c r="G187" i="146"/>
  <c r="E187" i="146"/>
  <c r="F187" i="146" s="1"/>
  <c r="D187" i="146"/>
  <c r="K186" i="146"/>
  <c r="J186" i="146"/>
  <c r="I186" i="146"/>
  <c r="H186" i="146"/>
  <c r="G186" i="146"/>
  <c r="F186" i="146"/>
  <c r="L186" i="146" s="1"/>
  <c r="E186" i="146"/>
  <c r="D186" i="146"/>
  <c r="J185" i="146"/>
  <c r="I185" i="146"/>
  <c r="H185" i="146"/>
  <c r="G185" i="146"/>
  <c r="K185" i="146" s="1"/>
  <c r="F185" i="146"/>
  <c r="L185" i="146" s="1"/>
  <c r="E185" i="146"/>
  <c r="D185" i="146"/>
  <c r="J184" i="146"/>
  <c r="I184" i="146"/>
  <c r="H184" i="146"/>
  <c r="G184" i="146"/>
  <c r="E184" i="146"/>
  <c r="F184" i="146" s="1"/>
  <c r="D184" i="146"/>
  <c r="J183" i="146"/>
  <c r="I183" i="146"/>
  <c r="H183" i="146"/>
  <c r="G183" i="146"/>
  <c r="K183" i="146" s="1"/>
  <c r="F183" i="146"/>
  <c r="E183" i="146"/>
  <c r="D183" i="146"/>
  <c r="J182" i="146"/>
  <c r="I182" i="146"/>
  <c r="H182" i="146"/>
  <c r="G182" i="146"/>
  <c r="K182" i="146" s="1"/>
  <c r="F182" i="146"/>
  <c r="E182" i="146"/>
  <c r="D182" i="146"/>
  <c r="K181" i="146"/>
  <c r="J181" i="146"/>
  <c r="I181" i="146"/>
  <c r="H181" i="146"/>
  <c r="G181" i="146"/>
  <c r="E181" i="146"/>
  <c r="F181" i="146" s="1"/>
  <c r="D181" i="146"/>
  <c r="K180" i="146"/>
  <c r="J180" i="146"/>
  <c r="I180" i="146"/>
  <c r="H180" i="146"/>
  <c r="G180" i="146"/>
  <c r="E180" i="146"/>
  <c r="D180" i="146"/>
  <c r="F180" i="146" s="1"/>
  <c r="L180" i="146" s="1"/>
  <c r="J179" i="146"/>
  <c r="I179" i="146"/>
  <c r="K179" i="146" s="1"/>
  <c r="H179" i="146"/>
  <c r="G179" i="146"/>
  <c r="E179" i="146"/>
  <c r="F179" i="146" s="1"/>
  <c r="D179" i="146"/>
  <c r="K178" i="146"/>
  <c r="J178" i="146"/>
  <c r="I178" i="146"/>
  <c r="H178" i="146"/>
  <c r="G178" i="146"/>
  <c r="F178" i="146"/>
  <c r="L178" i="146" s="1"/>
  <c r="E178" i="146"/>
  <c r="D178" i="146"/>
  <c r="J177" i="146"/>
  <c r="I177" i="146"/>
  <c r="H177" i="146"/>
  <c r="G177" i="146"/>
  <c r="K177" i="146" s="1"/>
  <c r="F177" i="146"/>
  <c r="L177" i="146" s="1"/>
  <c r="E177" i="146"/>
  <c r="D177" i="146"/>
  <c r="J176" i="146"/>
  <c r="I176" i="146"/>
  <c r="H176" i="146"/>
  <c r="G176" i="146"/>
  <c r="E176" i="146"/>
  <c r="F176" i="146" s="1"/>
  <c r="D176" i="146"/>
  <c r="J175" i="146"/>
  <c r="I175" i="146"/>
  <c r="H175" i="146"/>
  <c r="G175" i="146"/>
  <c r="K175" i="146" s="1"/>
  <c r="F175" i="146"/>
  <c r="E175" i="146"/>
  <c r="D175" i="146"/>
  <c r="J174" i="146"/>
  <c r="I174" i="146"/>
  <c r="H174" i="146"/>
  <c r="G174" i="146"/>
  <c r="K174" i="146" s="1"/>
  <c r="F174" i="146"/>
  <c r="E174" i="146"/>
  <c r="D174" i="146"/>
  <c r="K173" i="146"/>
  <c r="J173" i="146"/>
  <c r="I173" i="146"/>
  <c r="H173" i="146"/>
  <c r="G173" i="146"/>
  <c r="E173" i="146"/>
  <c r="F173" i="146" s="1"/>
  <c r="D173" i="146"/>
  <c r="K172" i="146"/>
  <c r="J172" i="146"/>
  <c r="I172" i="146"/>
  <c r="H172" i="146"/>
  <c r="G172" i="146"/>
  <c r="E172" i="146"/>
  <c r="D172" i="146"/>
  <c r="F172" i="146" s="1"/>
  <c r="L172" i="146" s="1"/>
  <c r="J171" i="146"/>
  <c r="I171" i="146"/>
  <c r="H171" i="146"/>
  <c r="G171" i="146"/>
  <c r="K171" i="146" s="1"/>
  <c r="E171" i="146"/>
  <c r="F171" i="146" s="1"/>
  <c r="L171" i="146" s="1"/>
  <c r="D171" i="146"/>
  <c r="K170" i="146"/>
  <c r="J170" i="146"/>
  <c r="I170" i="146"/>
  <c r="H170" i="146"/>
  <c r="G170" i="146"/>
  <c r="F170" i="146"/>
  <c r="L170" i="146" s="1"/>
  <c r="E170" i="146"/>
  <c r="D170" i="146"/>
  <c r="J169" i="146"/>
  <c r="I169" i="146"/>
  <c r="H169" i="146"/>
  <c r="G169" i="146"/>
  <c r="K169" i="146" s="1"/>
  <c r="F169" i="146"/>
  <c r="L169" i="146" s="1"/>
  <c r="E169" i="146"/>
  <c r="D169" i="146"/>
  <c r="J168" i="146"/>
  <c r="I168" i="146"/>
  <c r="H168" i="146"/>
  <c r="G168" i="146"/>
  <c r="E168" i="146"/>
  <c r="F168" i="146" s="1"/>
  <c r="D168" i="146"/>
  <c r="J167" i="146"/>
  <c r="I167" i="146"/>
  <c r="H167" i="146"/>
  <c r="G167" i="146"/>
  <c r="K167" i="146" s="1"/>
  <c r="F167" i="146"/>
  <c r="E167" i="146"/>
  <c r="D167" i="146"/>
  <c r="J166" i="146"/>
  <c r="I166" i="146"/>
  <c r="H166" i="146"/>
  <c r="G166" i="146"/>
  <c r="K166" i="146" s="1"/>
  <c r="F166" i="146"/>
  <c r="E166" i="146"/>
  <c r="D166" i="146"/>
  <c r="K165" i="146"/>
  <c r="J165" i="146"/>
  <c r="I165" i="146"/>
  <c r="H165" i="146"/>
  <c r="G165" i="146"/>
  <c r="F165" i="146"/>
  <c r="E165" i="146"/>
  <c r="D165" i="146"/>
  <c r="L164" i="146"/>
  <c r="K164" i="146"/>
  <c r="J164" i="146"/>
  <c r="I164" i="146"/>
  <c r="H164" i="146"/>
  <c r="G164" i="146"/>
  <c r="E164" i="146"/>
  <c r="D164" i="146"/>
  <c r="F164" i="146" s="1"/>
  <c r="J163" i="146"/>
  <c r="I163" i="146"/>
  <c r="H163" i="146"/>
  <c r="K163" i="146" s="1"/>
  <c r="G163" i="146"/>
  <c r="E163" i="146"/>
  <c r="F163" i="146" s="1"/>
  <c r="L163" i="146" s="1"/>
  <c r="D163" i="146"/>
  <c r="K162" i="146"/>
  <c r="J162" i="146"/>
  <c r="I162" i="146"/>
  <c r="H162" i="146"/>
  <c r="G162" i="146"/>
  <c r="F162" i="146"/>
  <c r="L162" i="146" s="1"/>
  <c r="E162" i="146"/>
  <c r="D162" i="146"/>
  <c r="J161" i="146"/>
  <c r="I161" i="146"/>
  <c r="H161" i="146"/>
  <c r="G161" i="146"/>
  <c r="K161" i="146" s="1"/>
  <c r="F161" i="146"/>
  <c r="E161" i="146"/>
  <c r="D161" i="146"/>
  <c r="J160" i="146"/>
  <c r="I160" i="146"/>
  <c r="H160" i="146"/>
  <c r="G160" i="146"/>
  <c r="K160" i="146" s="1"/>
  <c r="E160" i="146"/>
  <c r="F160" i="146" s="1"/>
  <c r="L160" i="146" s="1"/>
  <c r="D160" i="146"/>
  <c r="J159" i="146"/>
  <c r="I159" i="146"/>
  <c r="H159" i="146"/>
  <c r="G159" i="146"/>
  <c r="F159" i="146"/>
  <c r="E159" i="146"/>
  <c r="D159" i="146"/>
  <c r="J158" i="146"/>
  <c r="I158" i="146"/>
  <c r="H158" i="146"/>
  <c r="G158" i="146"/>
  <c r="K158" i="146" s="1"/>
  <c r="E158" i="146"/>
  <c r="F158" i="146" s="1"/>
  <c r="D158" i="146"/>
  <c r="K157" i="146"/>
  <c r="J157" i="146"/>
  <c r="I157" i="146"/>
  <c r="H157" i="146"/>
  <c r="G157" i="146"/>
  <c r="F157" i="146"/>
  <c r="E157" i="146"/>
  <c r="D157" i="146"/>
  <c r="L156" i="146"/>
  <c r="J156" i="146"/>
  <c r="I156" i="146"/>
  <c r="K156" i="146" s="1"/>
  <c r="H156" i="146"/>
  <c r="G156" i="146"/>
  <c r="E156" i="146"/>
  <c r="D156" i="146"/>
  <c r="F156" i="146" s="1"/>
  <c r="J155" i="146"/>
  <c r="I155" i="146"/>
  <c r="H155" i="146"/>
  <c r="K155" i="146" s="1"/>
  <c r="G155" i="146"/>
  <c r="E155" i="146"/>
  <c r="F155" i="146" s="1"/>
  <c r="D155" i="146"/>
  <c r="K154" i="146"/>
  <c r="J154" i="146"/>
  <c r="I154" i="146"/>
  <c r="H154" i="146"/>
  <c r="G154" i="146"/>
  <c r="F154" i="146"/>
  <c r="L154" i="146" s="1"/>
  <c r="E154" i="146"/>
  <c r="D154" i="146"/>
  <c r="J153" i="146"/>
  <c r="I153" i="146"/>
  <c r="H153" i="146"/>
  <c r="G153" i="146"/>
  <c r="K153" i="146" s="1"/>
  <c r="E153" i="146"/>
  <c r="D153" i="146"/>
  <c r="F153" i="146" s="1"/>
  <c r="J152" i="146"/>
  <c r="I152" i="146"/>
  <c r="H152" i="146"/>
  <c r="G152" i="146"/>
  <c r="E152" i="146"/>
  <c r="F152" i="146" s="1"/>
  <c r="D152" i="146"/>
  <c r="J151" i="146"/>
  <c r="I151" i="146"/>
  <c r="H151" i="146"/>
  <c r="G151" i="146"/>
  <c r="K151" i="146" s="1"/>
  <c r="F151" i="146"/>
  <c r="E151" i="146"/>
  <c r="D151" i="146"/>
  <c r="J150" i="146"/>
  <c r="I150" i="146"/>
  <c r="H150" i="146"/>
  <c r="G150" i="146"/>
  <c r="E150" i="146"/>
  <c r="F150" i="146" s="1"/>
  <c r="D150" i="146"/>
  <c r="K149" i="146"/>
  <c r="J149" i="146"/>
  <c r="I149" i="146"/>
  <c r="H149" i="146"/>
  <c r="G149" i="146"/>
  <c r="F149" i="146"/>
  <c r="E149" i="146"/>
  <c r="D149" i="146"/>
  <c r="J148" i="146"/>
  <c r="I148" i="146"/>
  <c r="K148" i="146" s="1"/>
  <c r="H148" i="146"/>
  <c r="G148" i="146"/>
  <c r="E148" i="146"/>
  <c r="D148" i="146"/>
  <c r="F148" i="146" s="1"/>
  <c r="L148" i="146" s="1"/>
  <c r="J147" i="146"/>
  <c r="I147" i="146"/>
  <c r="H147" i="146"/>
  <c r="K147" i="146" s="1"/>
  <c r="G147" i="146"/>
  <c r="E147" i="146"/>
  <c r="F147" i="146" s="1"/>
  <c r="L147" i="146" s="1"/>
  <c r="D147" i="146"/>
  <c r="K146" i="146"/>
  <c r="J146" i="146"/>
  <c r="I146" i="146"/>
  <c r="H146" i="146"/>
  <c r="G146" i="146"/>
  <c r="F146" i="146"/>
  <c r="L146" i="146" s="1"/>
  <c r="E146" i="146"/>
  <c r="D146" i="146"/>
  <c r="J145" i="146"/>
  <c r="I145" i="146"/>
  <c r="H145" i="146"/>
  <c r="G145" i="146"/>
  <c r="K145" i="146" s="1"/>
  <c r="E145" i="146"/>
  <c r="D145" i="146"/>
  <c r="F145" i="146" s="1"/>
  <c r="L145" i="146" s="1"/>
  <c r="J144" i="146"/>
  <c r="I144" i="146"/>
  <c r="H144" i="146"/>
  <c r="G144" i="146"/>
  <c r="K144" i="146" s="1"/>
  <c r="E144" i="146"/>
  <c r="F144" i="146" s="1"/>
  <c r="D144" i="146"/>
  <c r="J143" i="146"/>
  <c r="I143" i="146"/>
  <c r="H143" i="146"/>
  <c r="G143" i="146"/>
  <c r="F143" i="146"/>
  <c r="E143" i="146"/>
  <c r="D143" i="146"/>
  <c r="J142" i="146"/>
  <c r="I142" i="146"/>
  <c r="H142" i="146"/>
  <c r="G142" i="146"/>
  <c r="K142" i="146" s="1"/>
  <c r="E142" i="146"/>
  <c r="F142" i="146" s="1"/>
  <c r="D142" i="146"/>
  <c r="K141" i="146"/>
  <c r="J141" i="146"/>
  <c r="I141" i="146"/>
  <c r="H141" i="146"/>
  <c r="G141" i="146"/>
  <c r="F141" i="146"/>
  <c r="E141" i="146"/>
  <c r="D141" i="146"/>
  <c r="L140" i="146"/>
  <c r="J140" i="146"/>
  <c r="I140" i="146"/>
  <c r="K140" i="146" s="1"/>
  <c r="H140" i="146"/>
  <c r="G140" i="146"/>
  <c r="E140" i="146"/>
  <c r="D140" i="146"/>
  <c r="F140" i="146" s="1"/>
  <c r="J139" i="146"/>
  <c r="I139" i="146"/>
  <c r="H139" i="146"/>
  <c r="G139" i="146"/>
  <c r="E139" i="146"/>
  <c r="D139" i="146"/>
  <c r="K138" i="146"/>
  <c r="J138" i="146"/>
  <c r="I138" i="146"/>
  <c r="H138" i="146"/>
  <c r="G138" i="146"/>
  <c r="E138" i="146"/>
  <c r="F138" i="146" s="1"/>
  <c r="L138" i="146" s="1"/>
  <c r="D138" i="146"/>
  <c r="J137" i="146"/>
  <c r="I137" i="146"/>
  <c r="H137" i="146"/>
  <c r="G137" i="146"/>
  <c r="K137" i="146" s="1"/>
  <c r="E137" i="146"/>
  <c r="D137" i="146"/>
  <c r="F137" i="146" s="1"/>
  <c r="L137" i="146" s="1"/>
  <c r="J136" i="146"/>
  <c r="I136" i="146"/>
  <c r="H136" i="146"/>
  <c r="G136" i="146"/>
  <c r="E136" i="146"/>
  <c r="F136" i="146" s="1"/>
  <c r="D136" i="146"/>
  <c r="J135" i="146"/>
  <c r="I135" i="146"/>
  <c r="H135" i="146"/>
  <c r="G135" i="146"/>
  <c r="F135" i="146"/>
  <c r="E135" i="146"/>
  <c r="D135" i="146"/>
  <c r="J134" i="146"/>
  <c r="I134" i="146"/>
  <c r="H134" i="146"/>
  <c r="G134" i="146"/>
  <c r="E134" i="146"/>
  <c r="F134" i="146" s="1"/>
  <c r="D134" i="146"/>
  <c r="J133" i="146"/>
  <c r="I133" i="146"/>
  <c r="H133" i="146"/>
  <c r="K133" i="146" s="1"/>
  <c r="G133" i="146"/>
  <c r="F133" i="146"/>
  <c r="E133" i="146"/>
  <c r="D133" i="146"/>
  <c r="J132" i="146"/>
  <c r="I132" i="146"/>
  <c r="K132" i="146" s="1"/>
  <c r="H132" i="146"/>
  <c r="G132" i="146"/>
  <c r="E132" i="146"/>
  <c r="D132" i="146"/>
  <c r="F132" i="146" s="1"/>
  <c r="L132" i="146" s="1"/>
  <c r="J131" i="146"/>
  <c r="I131" i="146"/>
  <c r="H131" i="146"/>
  <c r="K131" i="146" s="1"/>
  <c r="G131" i="146"/>
  <c r="E131" i="146"/>
  <c r="D131" i="146"/>
  <c r="K130" i="146"/>
  <c r="J130" i="146"/>
  <c r="I130" i="146"/>
  <c r="H130" i="146"/>
  <c r="G130" i="146"/>
  <c r="F130" i="146"/>
  <c r="E130" i="146"/>
  <c r="D130" i="146"/>
  <c r="L129" i="146"/>
  <c r="J129" i="146"/>
  <c r="I129" i="146"/>
  <c r="H129" i="146"/>
  <c r="G129" i="146"/>
  <c r="K129" i="146" s="1"/>
  <c r="F129" i="146"/>
  <c r="E129" i="146"/>
  <c r="D129" i="146"/>
  <c r="J128" i="146"/>
  <c r="I128" i="146"/>
  <c r="H128" i="146"/>
  <c r="G128" i="146"/>
  <c r="E128" i="146"/>
  <c r="F128" i="146" s="1"/>
  <c r="D128" i="146"/>
  <c r="J127" i="146"/>
  <c r="I127" i="146"/>
  <c r="H127" i="146"/>
  <c r="G127" i="146"/>
  <c r="F127" i="146"/>
  <c r="E127" i="146"/>
  <c r="D127" i="146"/>
  <c r="J126" i="146"/>
  <c r="I126" i="146"/>
  <c r="H126" i="146"/>
  <c r="G126" i="146"/>
  <c r="K126" i="146" s="1"/>
  <c r="E126" i="146"/>
  <c r="F126" i="146" s="1"/>
  <c r="D126" i="146"/>
  <c r="J125" i="146"/>
  <c r="K125" i="146" s="1"/>
  <c r="I125" i="146"/>
  <c r="H125" i="146"/>
  <c r="G125" i="146"/>
  <c r="F125" i="146"/>
  <c r="E125" i="146"/>
  <c r="D125" i="146"/>
  <c r="K124" i="146"/>
  <c r="J124" i="146"/>
  <c r="I124" i="146"/>
  <c r="H124" i="146"/>
  <c r="G124" i="146"/>
  <c r="E124" i="146"/>
  <c r="F124" i="146" s="1"/>
  <c r="L124" i="146" s="1"/>
  <c r="D124" i="146"/>
  <c r="J123" i="146"/>
  <c r="I123" i="146"/>
  <c r="H123" i="146"/>
  <c r="G123" i="146"/>
  <c r="E123" i="146"/>
  <c r="F123" i="146" s="1"/>
  <c r="D123" i="146"/>
  <c r="J122" i="146"/>
  <c r="I122" i="146"/>
  <c r="K122" i="146" s="1"/>
  <c r="H122" i="146"/>
  <c r="G122" i="146"/>
  <c r="E122" i="146"/>
  <c r="F122" i="146" s="1"/>
  <c r="L122" i="146" s="1"/>
  <c r="D122" i="146"/>
  <c r="J121" i="146"/>
  <c r="I121" i="146"/>
  <c r="H121" i="146"/>
  <c r="G121" i="146"/>
  <c r="E121" i="146"/>
  <c r="D121" i="146"/>
  <c r="F121" i="146" s="1"/>
  <c r="J120" i="146"/>
  <c r="I120" i="146"/>
  <c r="H120" i="146"/>
  <c r="K120" i="146" s="1"/>
  <c r="G120" i="146"/>
  <c r="E120" i="146"/>
  <c r="F120" i="146" s="1"/>
  <c r="L120" i="146" s="1"/>
  <c r="D120" i="146"/>
  <c r="J119" i="146"/>
  <c r="I119" i="146"/>
  <c r="H119" i="146"/>
  <c r="G119" i="146"/>
  <c r="E119" i="146"/>
  <c r="D119" i="146"/>
  <c r="F119" i="146" s="1"/>
  <c r="J118" i="146"/>
  <c r="I118" i="146"/>
  <c r="H118" i="146"/>
  <c r="G118" i="146"/>
  <c r="K118" i="146" s="1"/>
  <c r="E118" i="146"/>
  <c r="F118" i="146" s="1"/>
  <c r="D118" i="146"/>
  <c r="K117" i="146"/>
  <c r="J117" i="146"/>
  <c r="I117" i="146"/>
  <c r="H117" i="146"/>
  <c r="G117" i="146"/>
  <c r="F117" i="146"/>
  <c r="E117" i="146"/>
  <c r="D117" i="146"/>
  <c r="J116" i="146"/>
  <c r="I116" i="146"/>
  <c r="H116" i="146"/>
  <c r="G116" i="146"/>
  <c r="K116" i="146" s="1"/>
  <c r="L116" i="146" s="1"/>
  <c r="E116" i="146"/>
  <c r="F116" i="146" s="1"/>
  <c r="D116" i="146"/>
  <c r="J115" i="146"/>
  <c r="I115" i="146"/>
  <c r="H115" i="146"/>
  <c r="K115" i="146" s="1"/>
  <c r="L115" i="146" s="1"/>
  <c r="G115" i="146"/>
  <c r="E115" i="146"/>
  <c r="F115" i="146" s="1"/>
  <c r="D115" i="146"/>
  <c r="K114" i="146"/>
  <c r="J114" i="146"/>
  <c r="I114" i="146"/>
  <c r="H114" i="146"/>
  <c r="G114" i="146"/>
  <c r="E114" i="146"/>
  <c r="D114" i="146"/>
  <c r="F114" i="146" s="1"/>
  <c r="L114" i="146" s="1"/>
  <c r="K113" i="146"/>
  <c r="J113" i="146"/>
  <c r="I113" i="146"/>
  <c r="H113" i="146"/>
  <c r="G113" i="146"/>
  <c r="E113" i="146"/>
  <c r="F113" i="146" s="1"/>
  <c r="L113" i="146" s="1"/>
  <c r="D113" i="146"/>
  <c r="K112" i="146"/>
  <c r="J112" i="146"/>
  <c r="I112" i="146"/>
  <c r="H112" i="146"/>
  <c r="G112" i="146"/>
  <c r="F112" i="146"/>
  <c r="L112" i="146" s="1"/>
  <c r="E112" i="146"/>
  <c r="D112" i="146"/>
  <c r="J111" i="146"/>
  <c r="I111" i="146"/>
  <c r="H111" i="146"/>
  <c r="G111" i="146"/>
  <c r="F111" i="146"/>
  <c r="E111" i="146"/>
  <c r="D111" i="146"/>
  <c r="J110" i="146"/>
  <c r="I110" i="146"/>
  <c r="H110" i="146"/>
  <c r="G110" i="146"/>
  <c r="E110" i="146"/>
  <c r="F110" i="146" s="1"/>
  <c r="D110" i="146"/>
  <c r="J109" i="146"/>
  <c r="I109" i="146"/>
  <c r="H109" i="146"/>
  <c r="K109" i="146" s="1"/>
  <c r="G109" i="146"/>
  <c r="F109" i="146"/>
  <c r="E109" i="146"/>
  <c r="D109" i="146"/>
  <c r="J108" i="146"/>
  <c r="I108" i="146"/>
  <c r="K108" i="146" s="1"/>
  <c r="H108" i="146"/>
  <c r="G108" i="146"/>
  <c r="E108" i="146"/>
  <c r="F108" i="146" s="1"/>
  <c r="D108" i="146"/>
  <c r="J107" i="146"/>
  <c r="I107" i="146"/>
  <c r="K107" i="146" s="1"/>
  <c r="H107" i="146"/>
  <c r="G107" i="146"/>
  <c r="E107" i="146"/>
  <c r="F107" i="146" s="1"/>
  <c r="L107" i="146" s="1"/>
  <c r="D107" i="146"/>
  <c r="J106" i="146"/>
  <c r="I106" i="146"/>
  <c r="K106" i="146" s="1"/>
  <c r="H106" i="146"/>
  <c r="G106" i="146"/>
  <c r="F106" i="146"/>
  <c r="L106" i="146" s="1"/>
  <c r="E106" i="146"/>
  <c r="D106" i="146"/>
  <c r="J105" i="146"/>
  <c r="I105" i="146"/>
  <c r="H105" i="146"/>
  <c r="G105" i="146"/>
  <c r="K105" i="146" s="1"/>
  <c r="F105" i="146"/>
  <c r="E105" i="146"/>
  <c r="D105" i="146"/>
  <c r="J104" i="146"/>
  <c r="I104" i="146"/>
  <c r="H104" i="146"/>
  <c r="K104" i="146" s="1"/>
  <c r="G104" i="146"/>
  <c r="E104" i="146"/>
  <c r="D104" i="146"/>
  <c r="F104" i="146" s="1"/>
  <c r="J103" i="146"/>
  <c r="I103" i="146"/>
  <c r="H103" i="146"/>
  <c r="G103" i="146"/>
  <c r="E103" i="146"/>
  <c r="D103" i="146"/>
  <c r="F103" i="146" s="1"/>
  <c r="J102" i="146"/>
  <c r="I102" i="146"/>
  <c r="H102" i="146"/>
  <c r="G102" i="146"/>
  <c r="K102" i="146" s="1"/>
  <c r="F102" i="146"/>
  <c r="E102" i="146"/>
  <c r="D102" i="146"/>
  <c r="J101" i="146"/>
  <c r="I101" i="146"/>
  <c r="H101" i="146"/>
  <c r="K101" i="146" s="1"/>
  <c r="G101" i="146"/>
  <c r="E101" i="146"/>
  <c r="D101" i="146"/>
  <c r="F101" i="146" s="1"/>
  <c r="L101" i="146" s="1"/>
  <c r="J100" i="146"/>
  <c r="I100" i="146"/>
  <c r="H100" i="146"/>
  <c r="G100" i="146"/>
  <c r="K100" i="146" s="1"/>
  <c r="E100" i="146"/>
  <c r="D100" i="146"/>
  <c r="J99" i="146"/>
  <c r="I99" i="146"/>
  <c r="H99" i="146"/>
  <c r="K99" i="146" s="1"/>
  <c r="G99" i="146"/>
  <c r="E99" i="146"/>
  <c r="F99" i="146" s="1"/>
  <c r="L99" i="146" s="1"/>
  <c r="D99" i="146"/>
  <c r="J98" i="146"/>
  <c r="I98" i="146"/>
  <c r="H98" i="146"/>
  <c r="G98" i="146"/>
  <c r="K98" i="146" s="1"/>
  <c r="E98" i="146"/>
  <c r="F98" i="146" s="1"/>
  <c r="D98" i="146"/>
  <c r="K97" i="146"/>
  <c r="J97" i="146"/>
  <c r="I97" i="146"/>
  <c r="H97" i="146"/>
  <c r="G97" i="146"/>
  <c r="F97" i="146"/>
  <c r="L97" i="146" s="1"/>
  <c r="E97" i="146"/>
  <c r="D97" i="146"/>
  <c r="J96" i="146"/>
  <c r="I96" i="146"/>
  <c r="H96" i="146"/>
  <c r="G96" i="146"/>
  <c r="K96" i="146" s="1"/>
  <c r="E96" i="146"/>
  <c r="D96" i="146"/>
  <c r="F96" i="146" s="1"/>
  <c r="L96" i="146" s="1"/>
  <c r="J95" i="146"/>
  <c r="I95" i="146"/>
  <c r="H95" i="146"/>
  <c r="G95" i="146"/>
  <c r="K95" i="146" s="1"/>
  <c r="E95" i="146"/>
  <c r="D95" i="146"/>
  <c r="F95" i="146" s="1"/>
  <c r="L95" i="146" s="1"/>
  <c r="J94" i="146"/>
  <c r="I94" i="146"/>
  <c r="H94" i="146"/>
  <c r="G94" i="146"/>
  <c r="K94" i="146" s="1"/>
  <c r="F94" i="146"/>
  <c r="E94" i="146"/>
  <c r="D94" i="146"/>
  <c r="J93" i="146"/>
  <c r="I93" i="146"/>
  <c r="H93" i="146"/>
  <c r="K93" i="146" s="1"/>
  <c r="G93" i="146"/>
  <c r="E93" i="146"/>
  <c r="F93" i="146" s="1"/>
  <c r="D93" i="146"/>
  <c r="J92" i="146"/>
  <c r="I92" i="146"/>
  <c r="K92" i="146" s="1"/>
  <c r="H92" i="146"/>
  <c r="G92" i="146"/>
  <c r="F92" i="146"/>
  <c r="L92" i="146" s="1"/>
  <c r="E92" i="146"/>
  <c r="D92" i="146"/>
  <c r="J91" i="146"/>
  <c r="I91" i="146"/>
  <c r="H91" i="146"/>
  <c r="G91" i="146"/>
  <c r="K91" i="146" s="1"/>
  <c r="F91" i="146"/>
  <c r="L91" i="146" s="1"/>
  <c r="E91" i="146"/>
  <c r="D91" i="146"/>
  <c r="J90" i="146"/>
  <c r="I90" i="146"/>
  <c r="H90" i="146"/>
  <c r="K90" i="146" s="1"/>
  <c r="G90" i="146"/>
  <c r="E90" i="146"/>
  <c r="D90" i="146"/>
  <c r="F90" i="146" s="1"/>
  <c r="L90" i="146" s="1"/>
  <c r="J89" i="146"/>
  <c r="I89" i="146"/>
  <c r="H89" i="146"/>
  <c r="G89" i="146"/>
  <c r="K89" i="146" s="1"/>
  <c r="E89" i="146"/>
  <c r="F89" i="146" s="1"/>
  <c r="L89" i="146" s="1"/>
  <c r="D89" i="146"/>
  <c r="J88" i="146"/>
  <c r="I88" i="146"/>
  <c r="H88" i="146"/>
  <c r="G88" i="146"/>
  <c r="K88" i="146" s="1"/>
  <c r="E88" i="146"/>
  <c r="F88" i="146" s="1"/>
  <c r="L88" i="146" s="1"/>
  <c r="D88" i="146"/>
  <c r="K87" i="146"/>
  <c r="J87" i="146"/>
  <c r="I87" i="146"/>
  <c r="H87" i="146"/>
  <c r="G87" i="146"/>
  <c r="F87" i="146"/>
  <c r="L87" i="146" s="1"/>
  <c r="E87" i="146"/>
  <c r="D87" i="146"/>
  <c r="J86" i="146"/>
  <c r="I86" i="146"/>
  <c r="H86" i="146"/>
  <c r="G86" i="146"/>
  <c r="K86" i="146" s="1"/>
  <c r="E86" i="146"/>
  <c r="D86" i="146"/>
  <c r="F86" i="146" s="1"/>
  <c r="J85" i="146"/>
  <c r="I85" i="146"/>
  <c r="H85" i="146"/>
  <c r="K85" i="146" s="1"/>
  <c r="G85" i="146"/>
  <c r="E85" i="146"/>
  <c r="F85" i="146" s="1"/>
  <c r="D85" i="146"/>
  <c r="J84" i="146"/>
  <c r="I84" i="146"/>
  <c r="K84" i="146" s="1"/>
  <c r="H84" i="146"/>
  <c r="G84" i="146"/>
  <c r="F84" i="146"/>
  <c r="L84" i="146" s="1"/>
  <c r="E84" i="146"/>
  <c r="D84" i="146"/>
  <c r="J83" i="146"/>
  <c r="I83" i="146"/>
  <c r="H83" i="146"/>
  <c r="G83" i="146"/>
  <c r="K83" i="146" s="1"/>
  <c r="F83" i="146"/>
  <c r="E83" i="146"/>
  <c r="D83" i="146"/>
  <c r="J82" i="146"/>
  <c r="I82" i="146"/>
  <c r="H82" i="146"/>
  <c r="K82" i="146" s="1"/>
  <c r="G82" i="146"/>
  <c r="E82" i="146"/>
  <c r="D82" i="146"/>
  <c r="F82" i="146" s="1"/>
  <c r="J81" i="146"/>
  <c r="I81" i="146"/>
  <c r="H81" i="146"/>
  <c r="G81" i="146"/>
  <c r="K81" i="146" s="1"/>
  <c r="E81" i="146"/>
  <c r="F81" i="146" s="1"/>
  <c r="D81" i="146"/>
  <c r="J80" i="146"/>
  <c r="I80" i="146"/>
  <c r="H80" i="146"/>
  <c r="G80" i="146"/>
  <c r="E80" i="146"/>
  <c r="F80" i="146" s="1"/>
  <c r="D80" i="146"/>
  <c r="K79" i="146"/>
  <c r="J79" i="146"/>
  <c r="I79" i="146"/>
  <c r="H79" i="146"/>
  <c r="G79" i="146"/>
  <c r="F79" i="146"/>
  <c r="E79" i="146"/>
  <c r="D79" i="146"/>
  <c r="L78" i="146"/>
  <c r="J78" i="146"/>
  <c r="I78" i="146"/>
  <c r="H78" i="146"/>
  <c r="G78" i="146"/>
  <c r="K78" i="146" s="1"/>
  <c r="E78" i="146"/>
  <c r="D78" i="146"/>
  <c r="F78" i="146" s="1"/>
  <c r="J77" i="146"/>
  <c r="I77" i="146"/>
  <c r="H77" i="146"/>
  <c r="K77" i="146" s="1"/>
  <c r="G77" i="146"/>
  <c r="E77" i="146"/>
  <c r="F77" i="146" s="1"/>
  <c r="L77" i="146" s="1"/>
  <c r="D77" i="146"/>
  <c r="J76" i="146"/>
  <c r="I76" i="146"/>
  <c r="K76" i="146" s="1"/>
  <c r="H76" i="146"/>
  <c r="G76" i="146"/>
  <c r="F76" i="146"/>
  <c r="E76" i="146"/>
  <c r="D76" i="146"/>
  <c r="J75" i="146"/>
  <c r="I75" i="146"/>
  <c r="H75" i="146"/>
  <c r="G75" i="146"/>
  <c r="K75" i="146" s="1"/>
  <c r="F75" i="146"/>
  <c r="E75" i="146"/>
  <c r="D75" i="146"/>
  <c r="J74" i="146"/>
  <c r="I74" i="146"/>
  <c r="H74" i="146"/>
  <c r="K74" i="146" s="1"/>
  <c r="G74" i="146"/>
  <c r="E74" i="146"/>
  <c r="D74" i="146"/>
  <c r="F74" i="146" s="1"/>
  <c r="L74" i="146" s="1"/>
  <c r="J73" i="146"/>
  <c r="I73" i="146"/>
  <c r="H73" i="146"/>
  <c r="G73" i="146"/>
  <c r="E73" i="146"/>
  <c r="F73" i="146" s="1"/>
  <c r="D73" i="146"/>
  <c r="J72" i="146"/>
  <c r="I72" i="146"/>
  <c r="H72" i="146"/>
  <c r="G72" i="146"/>
  <c r="E72" i="146"/>
  <c r="F72" i="146" s="1"/>
  <c r="D72" i="146"/>
  <c r="K71" i="146"/>
  <c r="J71" i="146"/>
  <c r="I71" i="146"/>
  <c r="H71" i="146"/>
  <c r="G71" i="146"/>
  <c r="F71" i="146"/>
  <c r="L71" i="146" s="1"/>
  <c r="E71" i="146"/>
  <c r="D71" i="146"/>
  <c r="J70" i="146"/>
  <c r="I70" i="146"/>
  <c r="H70" i="146"/>
  <c r="G70" i="146"/>
  <c r="K70" i="146" s="1"/>
  <c r="E70" i="146"/>
  <c r="D70" i="146"/>
  <c r="F70" i="146" s="1"/>
  <c r="L70" i="146" s="1"/>
  <c r="J69" i="146"/>
  <c r="I69" i="146"/>
  <c r="H69" i="146"/>
  <c r="K69" i="146" s="1"/>
  <c r="G69" i="146"/>
  <c r="E69" i="146"/>
  <c r="F69" i="146" s="1"/>
  <c r="L69" i="146" s="1"/>
  <c r="D69" i="146"/>
  <c r="J68" i="146"/>
  <c r="I68" i="146"/>
  <c r="K68" i="146" s="1"/>
  <c r="H68" i="146"/>
  <c r="G68" i="146"/>
  <c r="F68" i="146"/>
  <c r="E68" i="146"/>
  <c r="D68" i="146"/>
  <c r="J67" i="146"/>
  <c r="I67" i="146"/>
  <c r="H67" i="146"/>
  <c r="G67" i="146"/>
  <c r="K67" i="146" s="1"/>
  <c r="F67" i="146"/>
  <c r="E67" i="146"/>
  <c r="D67" i="146"/>
  <c r="J66" i="146"/>
  <c r="I66" i="146"/>
  <c r="H66" i="146"/>
  <c r="K66" i="146" s="1"/>
  <c r="G66" i="146"/>
  <c r="E66" i="146"/>
  <c r="D66" i="146"/>
  <c r="F66" i="146" s="1"/>
  <c r="J65" i="146"/>
  <c r="I65" i="146"/>
  <c r="H65" i="146"/>
  <c r="G65" i="146"/>
  <c r="E65" i="146"/>
  <c r="F65" i="146" s="1"/>
  <c r="D65" i="146"/>
  <c r="J64" i="146"/>
  <c r="I64" i="146"/>
  <c r="H64" i="146"/>
  <c r="G64" i="146"/>
  <c r="K64" i="146" s="1"/>
  <c r="E64" i="146"/>
  <c r="F64" i="146" s="1"/>
  <c r="D64" i="146"/>
  <c r="K63" i="146"/>
  <c r="J63" i="146"/>
  <c r="I63" i="146"/>
  <c r="H63" i="146"/>
  <c r="G63" i="146"/>
  <c r="F63" i="146"/>
  <c r="L63" i="146" s="1"/>
  <c r="E63" i="146"/>
  <c r="D63" i="146"/>
  <c r="J62" i="146"/>
  <c r="I62" i="146"/>
  <c r="H62" i="146"/>
  <c r="G62" i="146"/>
  <c r="K62" i="146" s="1"/>
  <c r="E62" i="146"/>
  <c r="D62" i="146"/>
  <c r="F62" i="146" s="1"/>
  <c r="L62" i="146" s="1"/>
  <c r="J61" i="146"/>
  <c r="I61" i="146"/>
  <c r="H61" i="146"/>
  <c r="K61" i="146" s="1"/>
  <c r="G61" i="146"/>
  <c r="E61" i="146"/>
  <c r="F61" i="146" s="1"/>
  <c r="D61" i="146"/>
  <c r="J60" i="146"/>
  <c r="I60" i="146"/>
  <c r="K60" i="146" s="1"/>
  <c r="H60" i="146"/>
  <c r="G60" i="146"/>
  <c r="F60" i="146"/>
  <c r="E60" i="146"/>
  <c r="D60" i="146"/>
  <c r="J59" i="146"/>
  <c r="I59" i="146"/>
  <c r="H59" i="146"/>
  <c r="G59" i="146"/>
  <c r="K59" i="146" s="1"/>
  <c r="F59" i="146"/>
  <c r="L59" i="146" s="1"/>
  <c r="E59" i="146"/>
  <c r="D59" i="146"/>
  <c r="J58" i="146"/>
  <c r="I58" i="146"/>
  <c r="H58" i="146"/>
  <c r="K58" i="146" s="1"/>
  <c r="G58" i="146"/>
  <c r="E58" i="146"/>
  <c r="D58" i="146"/>
  <c r="F58" i="146" s="1"/>
  <c r="J57" i="146"/>
  <c r="I57" i="146"/>
  <c r="H57" i="146"/>
  <c r="G57" i="146"/>
  <c r="E57" i="146"/>
  <c r="F57" i="146" s="1"/>
  <c r="D57" i="146"/>
  <c r="J56" i="146"/>
  <c r="I56" i="146"/>
  <c r="H56" i="146"/>
  <c r="G56" i="146"/>
  <c r="K56" i="146" s="1"/>
  <c r="E56" i="146"/>
  <c r="F56" i="146" s="1"/>
  <c r="D56" i="146"/>
  <c r="K55" i="146"/>
  <c r="J55" i="146"/>
  <c r="I55" i="146"/>
  <c r="H55" i="146"/>
  <c r="G55" i="146"/>
  <c r="F55" i="146"/>
  <c r="E55" i="146"/>
  <c r="D55" i="146"/>
  <c r="L54" i="146"/>
  <c r="J54" i="146"/>
  <c r="I54" i="146"/>
  <c r="H54" i="146"/>
  <c r="G54" i="146"/>
  <c r="K54" i="146" s="1"/>
  <c r="E54" i="146"/>
  <c r="D54" i="146"/>
  <c r="F54" i="146" s="1"/>
  <c r="J53" i="146"/>
  <c r="I53" i="146"/>
  <c r="H53" i="146"/>
  <c r="K53" i="146" s="1"/>
  <c r="G53" i="146"/>
  <c r="E53" i="146"/>
  <c r="F53" i="146" s="1"/>
  <c r="L53" i="146" s="1"/>
  <c r="D53" i="146"/>
  <c r="J52" i="146"/>
  <c r="I52" i="146"/>
  <c r="K52" i="146" s="1"/>
  <c r="H52" i="146"/>
  <c r="G52" i="146"/>
  <c r="F52" i="146"/>
  <c r="L52" i="146" s="1"/>
  <c r="E52" i="146"/>
  <c r="D52" i="146"/>
  <c r="J51" i="146"/>
  <c r="I51" i="146"/>
  <c r="H51" i="146"/>
  <c r="G51" i="146"/>
  <c r="K51" i="146" s="1"/>
  <c r="F51" i="146"/>
  <c r="L51" i="146" s="1"/>
  <c r="E51" i="146"/>
  <c r="D51" i="146"/>
  <c r="J50" i="146"/>
  <c r="I50" i="146"/>
  <c r="H50" i="146"/>
  <c r="K50" i="146" s="1"/>
  <c r="G50" i="146"/>
  <c r="E50" i="146"/>
  <c r="D50" i="146"/>
  <c r="F50" i="146" s="1"/>
  <c r="L50" i="146" s="1"/>
  <c r="J49" i="146"/>
  <c r="I49" i="146"/>
  <c r="H49" i="146"/>
  <c r="G49" i="146"/>
  <c r="K49" i="146" s="1"/>
  <c r="E49" i="146"/>
  <c r="F49" i="146" s="1"/>
  <c r="L49" i="146" s="1"/>
  <c r="D49" i="146"/>
  <c r="J48" i="146"/>
  <c r="I48" i="146"/>
  <c r="H48" i="146"/>
  <c r="G48" i="146"/>
  <c r="E48" i="146"/>
  <c r="F48" i="146" s="1"/>
  <c r="D48" i="146"/>
  <c r="K47" i="146"/>
  <c r="J47" i="146"/>
  <c r="I47" i="146"/>
  <c r="H47" i="146"/>
  <c r="G47" i="146"/>
  <c r="F47" i="146"/>
  <c r="E47" i="146"/>
  <c r="D47" i="146"/>
  <c r="J46" i="146"/>
  <c r="I46" i="146"/>
  <c r="H46" i="146"/>
  <c r="G46" i="146"/>
  <c r="K46" i="146" s="1"/>
  <c r="E46" i="146"/>
  <c r="D46" i="146"/>
  <c r="F46" i="146" s="1"/>
  <c r="L46" i="146" s="1"/>
  <c r="J45" i="146"/>
  <c r="I45" i="146"/>
  <c r="H45" i="146"/>
  <c r="K45" i="146" s="1"/>
  <c r="G45" i="146"/>
  <c r="E45" i="146"/>
  <c r="F45" i="146" s="1"/>
  <c r="L45" i="146" s="1"/>
  <c r="D45" i="146"/>
  <c r="J44" i="146"/>
  <c r="I44" i="146"/>
  <c r="K44" i="146" s="1"/>
  <c r="H44" i="146"/>
  <c r="G44" i="146"/>
  <c r="F44" i="146"/>
  <c r="E44" i="146"/>
  <c r="D44" i="146"/>
  <c r="J43" i="146"/>
  <c r="I43" i="146"/>
  <c r="H43" i="146"/>
  <c r="G43" i="146"/>
  <c r="K43" i="146" s="1"/>
  <c r="F43" i="146"/>
  <c r="L43" i="146" s="1"/>
  <c r="E43" i="146"/>
  <c r="D43" i="146"/>
  <c r="J42" i="146"/>
  <c r="I42" i="146"/>
  <c r="H42" i="146"/>
  <c r="K42" i="146" s="1"/>
  <c r="G42" i="146"/>
  <c r="E42" i="146"/>
  <c r="D42" i="146"/>
  <c r="F42" i="146" s="1"/>
  <c r="L42" i="146" s="1"/>
  <c r="J41" i="146"/>
  <c r="I41" i="146"/>
  <c r="H41" i="146"/>
  <c r="G41" i="146"/>
  <c r="K41" i="146" s="1"/>
  <c r="E41" i="146"/>
  <c r="F41" i="146" s="1"/>
  <c r="D41" i="146"/>
  <c r="J40" i="146"/>
  <c r="I40" i="146"/>
  <c r="H40" i="146"/>
  <c r="G40" i="146"/>
  <c r="E40" i="146"/>
  <c r="F40" i="146" s="1"/>
  <c r="D40" i="146"/>
  <c r="K39" i="146"/>
  <c r="J39" i="146"/>
  <c r="I39" i="146"/>
  <c r="H39" i="146"/>
  <c r="G39" i="146"/>
  <c r="F39" i="146"/>
  <c r="E39" i="146"/>
  <c r="D39" i="146"/>
  <c r="J38" i="146"/>
  <c r="I38" i="146"/>
  <c r="H38" i="146"/>
  <c r="G38" i="146"/>
  <c r="K38" i="146" s="1"/>
  <c r="E38" i="146"/>
  <c r="D38" i="146"/>
  <c r="F38" i="146" s="1"/>
  <c r="L38" i="146" s="1"/>
  <c r="J37" i="146"/>
  <c r="I37" i="146"/>
  <c r="H37" i="146"/>
  <c r="K37" i="146" s="1"/>
  <c r="G37" i="146"/>
  <c r="E37" i="146"/>
  <c r="F37" i="146" s="1"/>
  <c r="D37" i="146"/>
  <c r="J36" i="146"/>
  <c r="I36" i="146"/>
  <c r="K36" i="146" s="1"/>
  <c r="H36" i="146"/>
  <c r="G36" i="146"/>
  <c r="F36" i="146"/>
  <c r="E36" i="146"/>
  <c r="D36" i="146"/>
  <c r="J35" i="146"/>
  <c r="I35" i="146"/>
  <c r="H35" i="146"/>
  <c r="G35" i="146"/>
  <c r="K35" i="146" s="1"/>
  <c r="F35" i="146"/>
  <c r="E35" i="146"/>
  <c r="D35" i="146"/>
  <c r="J34" i="146"/>
  <c r="I34" i="146"/>
  <c r="H34" i="146"/>
  <c r="K34" i="146" s="1"/>
  <c r="G34" i="146"/>
  <c r="E34" i="146"/>
  <c r="F34" i="146" s="1"/>
  <c r="L34" i="146" s="1"/>
  <c r="D34" i="146"/>
  <c r="J33" i="146"/>
  <c r="I33" i="146"/>
  <c r="H33" i="146"/>
  <c r="G33" i="146"/>
  <c r="E33" i="146"/>
  <c r="F33" i="146" s="1"/>
  <c r="D33" i="146"/>
  <c r="J32" i="146"/>
  <c r="I32" i="146"/>
  <c r="H32" i="146"/>
  <c r="G32" i="146"/>
  <c r="E32" i="146"/>
  <c r="F32" i="146" s="1"/>
  <c r="D32" i="146"/>
  <c r="K31" i="146"/>
  <c r="J31" i="146"/>
  <c r="I31" i="146"/>
  <c r="H31" i="146"/>
  <c r="G31" i="146"/>
  <c r="F31" i="146"/>
  <c r="L31" i="146" s="1"/>
  <c r="E31" i="146"/>
  <c r="D31" i="146"/>
  <c r="J30" i="146"/>
  <c r="I30" i="146"/>
  <c r="H30" i="146"/>
  <c r="G30" i="146"/>
  <c r="K30" i="146" s="1"/>
  <c r="E30" i="146"/>
  <c r="D30" i="146"/>
  <c r="F30" i="146" s="1"/>
  <c r="L30" i="146" s="1"/>
  <c r="J29" i="146"/>
  <c r="I29" i="146"/>
  <c r="H29" i="146"/>
  <c r="K29" i="146" s="1"/>
  <c r="G29" i="146"/>
  <c r="E29" i="146"/>
  <c r="F29" i="146" s="1"/>
  <c r="D29" i="146"/>
  <c r="J28" i="146"/>
  <c r="I28" i="146"/>
  <c r="K28" i="146" s="1"/>
  <c r="H28" i="146"/>
  <c r="G28" i="146"/>
  <c r="F28" i="146"/>
  <c r="L28" i="146" s="1"/>
  <c r="E28" i="146"/>
  <c r="D28" i="146"/>
  <c r="J27" i="146"/>
  <c r="I27" i="146"/>
  <c r="H27" i="146"/>
  <c r="G27" i="146"/>
  <c r="K27" i="146" s="1"/>
  <c r="F27" i="146"/>
  <c r="L27" i="146" s="1"/>
  <c r="E27" i="146"/>
  <c r="D27" i="146"/>
  <c r="J26" i="146"/>
  <c r="I26" i="146"/>
  <c r="H26" i="146"/>
  <c r="K26" i="146" s="1"/>
  <c r="G26" i="146"/>
  <c r="E26" i="146"/>
  <c r="F26" i="146" s="1"/>
  <c r="D26" i="146"/>
  <c r="J25" i="146"/>
  <c r="I25" i="146"/>
  <c r="H25" i="146"/>
  <c r="G25" i="146"/>
  <c r="K25" i="146" s="1"/>
  <c r="E25" i="146"/>
  <c r="F25" i="146" s="1"/>
  <c r="D25" i="146"/>
  <c r="D212" i="146" s="1"/>
  <c r="J24" i="146"/>
  <c r="I24" i="146"/>
  <c r="H24" i="146"/>
  <c r="G24" i="146"/>
  <c r="K24" i="146" s="1"/>
  <c r="E24" i="146"/>
  <c r="F24" i="146" s="1"/>
  <c r="D24" i="146"/>
  <c r="K23" i="146"/>
  <c r="J23" i="146"/>
  <c r="I23" i="146"/>
  <c r="H23" i="146"/>
  <c r="G23" i="146"/>
  <c r="F23" i="146"/>
  <c r="L23" i="146" s="1"/>
  <c r="E23" i="146"/>
  <c r="E227" i="146" s="1"/>
  <c r="D23" i="146"/>
  <c r="J22" i="146"/>
  <c r="I22" i="146"/>
  <c r="H22" i="146"/>
  <c r="G22" i="146"/>
  <c r="G226" i="146" s="1"/>
  <c r="E22" i="146"/>
  <c r="D22" i="146"/>
  <c r="D226" i="146" s="1"/>
  <c r="J21" i="146"/>
  <c r="I21" i="146"/>
  <c r="H21" i="146"/>
  <c r="H225" i="146" s="1"/>
  <c r="G21" i="146"/>
  <c r="G225" i="146" s="1"/>
  <c r="E21" i="146"/>
  <c r="D21" i="146"/>
  <c r="J20" i="146"/>
  <c r="I20" i="146"/>
  <c r="I224" i="146" s="1"/>
  <c r="H20" i="146"/>
  <c r="H224" i="146" s="1"/>
  <c r="G20" i="146"/>
  <c r="F20" i="146"/>
  <c r="E20" i="146"/>
  <c r="D20" i="146"/>
  <c r="J19" i="146"/>
  <c r="J223" i="146" s="1"/>
  <c r="I19" i="146"/>
  <c r="I223" i="146" s="1"/>
  <c r="H19" i="146"/>
  <c r="G19" i="146"/>
  <c r="F19" i="146"/>
  <c r="E19" i="146"/>
  <c r="D19" i="146"/>
  <c r="J18" i="146"/>
  <c r="J222" i="146" s="1"/>
  <c r="I18" i="146"/>
  <c r="H18" i="146"/>
  <c r="G18" i="146"/>
  <c r="E18" i="146"/>
  <c r="D18" i="146"/>
  <c r="J17" i="146"/>
  <c r="I17" i="146"/>
  <c r="I221" i="146" s="1"/>
  <c r="H17" i="146"/>
  <c r="G17" i="146"/>
  <c r="K17" i="146" s="1"/>
  <c r="E17" i="146"/>
  <c r="D17" i="146"/>
  <c r="D221" i="146" s="1"/>
  <c r="J16" i="146"/>
  <c r="J220" i="146" s="1"/>
  <c r="I16" i="146"/>
  <c r="H16" i="146"/>
  <c r="G16" i="146"/>
  <c r="E16" i="146"/>
  <c r="E220" i="146" s="1"/>
  <c r="D16" i="146"/>
  <c r="D220" i="146" s="1"/>
  <c r="K15" i="146"/>
  <c r="J15" i="146"/>
  <c r="I15" i="146"/>
  <c r="H15" i="146"/>
  <c r="G15" i="146"/>
  <c r="F15" i="146"/>
  <c r="E15" i="146"/>
  <c r="D15" i="146"/>
  <c r="J14" i="146"/>
  <c r="I14" i="146"/>
  <c r="H14" i="146"/>
  <c r="G14" i="146"/>
  <c r="E14" i="146"/>
  <c r="D14" i="146"/>
  <c r="D218" i="146" s="1"/>
  <c r="J13" i="146"/>
  <c r="I13" i="146"/>
  <c r="H13" i="146"/>
  <c r="G13" i="146"/>
  <c r="G217" i="146" s="1"/>
  <c r="E13" i="146"/>
  <c r="D13" i="146"/>
  <c r="D217" i="146" s="1"/>
  <c r="J12" i="146"/>
  <c r="I12" i="146"/>
  <c r="H12" i="146"/>
  <c r="H216" i="146" s="1"/>
  <c r="G12" i="146"/>
  <c r="E12" i="146"/>
  <c r="E216" i="146" s="1"/>
  <c r="D12" i="146"/>
  <c r="J11" i="146"/>
  <c r="J215" i="146" s="1"/>
  <c r="I11" i="146"/>
  <c r="I215" i="146" s="1"/>
  <c r="H11" i="146"/>
  <c r="G11" i="146"/>
  <c r="F11" i="146"/>
  <c r="E11" i="146"/>
  <c r="D11" i="146"/>
  <c r="J10" i="146"/>
  <c r="J214" i="146" s="1"/>
  <c r="I10" i="146"/>
  <c r="H10" i="146"/>
  <c r="H214" i="146" s="1"/>
  <c r="G10" i="146"/>
  <c r="G214" i="146" s="1"/>
  <c r="E10" i="146"/>
  <c r="D10" i="146"/>
  <c r="J9" i="146"/>
  <c r="I9" i="146"/>
  <c r="I213" i="146" s="1"/>
  <c r="H9" i="146"/>
  <c r="G9" i="146"/>
  <c r="E9" i="146"/>
  <c r="D9" i="146"/>
  <c r="D213" i="146" s="1"/>
  <c r="J8" i="146"/>
  <c r="J212" i="146" s="1"/>
  <c r="I8" i="146"/>
  <c r="I212" i="146" s="1"/>
  <c r="H8" i="146"/>
  <c r="G8" i="146"/>
  <c r="E8" i="146"/>
  <c r="D8" i="146"/>
  <c r="K7" i="146"/>
  <c r="J7" i="146"/>
  <c r="J211" i="146" s="1"/>
  <c r="I7" i="146"/>
  <c r="H7" i="146"/>
  <c r="G7" i="146"/>
  <c r="F7" i="146"/>
  <c r="E7" i="146"/>
  <c r="E211" i="146" s="1"/>
  <c r="D7" i="146"/>
  <c r="K9" i="146" l="1"/>
  <c r="I216" i="146"/>
  <c r="K12" i="146"/>
  <c r="E225" i="146"/>
  <c r="F21" i="146"/>
  <c r="L39" i="146"/>
  <c r="K40" i="146"/>
  <c r="L40" i="146" s="1"/>
  <c r="K57" i="146"/>
  <c r="L68" i="146"/>
  <c r="L85" i="146"/>
  <c r="E212" i="146"/>
  <c r="E228" i="146" s="1"/>
  <c r="E235" i="146" s="1"/>
  <c r="F8" i="146"/>
  <c r="H213" i="146"/>
  <c r="L15" i="146"/>
  <c r="K16" i="146"/>
  <c r="L26" i="146"/>
  <c r="K33" i="146"/>
  <c r="L33" i="146" s="1"/>
  <c r="L44" i="146"/>
  <c r="L56" i="146"/>
  <c r="L61" i="146"/>
  <c r="L66" i="146"/>
  <c r="L67" i="146"/>
  <c r="L79" i="146"/>
  <c r="K80" i="146"/>
  <c r="L80" i="146" s="1"/>
  <c r="L104" i="146"/>
  <c r="L105" i="146"/>
  <c r="G215" i="146"/>
  <c r="K11" i="146"/>
  <c r="F211" i="146"/>
  <c r="L7" i="146"/>
  <c r="K8" i="146"/>
  <c r="G218" i="146"/>
  <c r="K14" i="146"/>
  <c r="L37" i="146"/>
  <c r="L55" i="146"/>
  <c r="K73" i="146"/>
  <c r="L73" i="146" s="1"/>
  <c r="L57" i="146"/>
  <c r="K10" i="146"/>
  <c r="E217" i="146"/>
  <c r="F13" i="146"/>
  <c r="L25" i="146"/>
  <c r="K32" i="146"/>
  <c r="L32" i="146" s="1"/>
  <c r="L60" i="146"/>
  <c r="L82" i="146"/>
  <c r="L83" i="146"/>
  <c r="L36" i="146"/>
  <c r="L58" i="146"/>
  <c r="K72" i="146"/>
  <c r="L72" i="146" s="1"/>
  <c r="L93" i="146"/>
  <c r="L108" i="146"/>
  <c r="G223" i="146"/>
  <c r="K19" i="146"/>
  <c r="L19" i="146" s="1"/>
  <c r="L223" i="146" s="1"/>
  <c r="F12" i="146"/>
  <c r="H217" i="146"/>
  <c r="K13" i="146"/>
  <c r="L24" i="146"/>
  <c r="L29" i="146"/>
  <c r="L35" i="146"/>
  <c r="L41" i="146"/>
  <c r="L47" i="146"/>
  <c r="K48" i="146"/>
  <c r="L48" i="146" s="1"/>
  <c r="K65" i="146"/>
  <c r="L65" i="146" s="1"/>
  <c r="L76" i="146"/>
  <c r="L86" i="146"/>
  <c r="L98" i="146"/>
  <c r="F215" i="146"/>
  <c r="L11" i="146"/>
  <c r="H222" i="146"/>
  <c r="K18" i="146"/>
  <c r="L64" i="146"/>
  <c r="L75" i="146"/>
  <c r="L81" i="146"/>
  <c r="L123" i="146"/>
  <c r="L125" i="146"/>
  <c r="D211" i="146"/>
  <c r="I214" i="146"/>
  <c r="K214" i="146" s="1"/>
  <c r="G216" i="146"/>
  <c r="E218" i="146"/>
  <c r="D219" i="146"/>
  <c r="J221" i="146"/>
  <c r="I222" i="146"/>
  <c r="H223" i="146"/>
  <c r="G224" i="146"/>
  <c r="E226" i="146"/>
  <c r="D227" i="146"/>
  <c r="L109" i="146"/>
  <c r="K111" i="146"/>
  <c r="L111" i="146" s="1"/>
  <c r="K135" i="146"/>
  <c r="L135" i="146" s="1"/>
  <c r="L149" i="146"/>
  <c r="K150" i="146"/>
  <c r="L150" i="146" s="1"/>
  <c r="L155" i="146"/>
  <c r="L179" i="146"/>
  <c r="L187" i="146"/>
  <c r="F19" i="147"/>
  <c r="I19" i="147"/>
  <c r="E219" i="146"/>
  <c r="J213" i="146"/>
  <c r="J228" i="146" s="1"/>
  <c r="H215" i="146"/>
  <c r="F14" i="146"/>
  <c r="F22" i="146"/>
  <c r="L94" i="146"/>
  <c r="K110" i="146"/>
  <c r="L110" i="146" s="1"/>
  <c r="L118" i="146"/>
  <c r="K119" i="146"/>
  <c r="L119" i="146" s="1"/>
  <c r="K121" i="146"/>
  <c r="L121" i="146" s="1"/>
  <c r="K123" i="146"/>
  <c r="F131" i="146"/>
  <c r="L131" i="146" s="1"/>
  <c r="L133" i="146"/>
  <c r="K134" i="146"/>
  <c r="L134" i="146" s="1"/>
  <c r="L142" i="146"/>
  <c r="K143" i="146"/>
  <c r="L143" i="146" s="1"/>
  <c r="L153" i="146"/>
  <c r="L161" i="146"/>
  <c r="L209" i="146"/>
  <c r="L117" i="146"/>
  <c r="L130" i="146"/>
  <c r="L141" i="146"/>
  <c r="F28" i="147"/>
  <c r="I28" i="147"/>
  <c r="E4" i="153"/>
  <c r="F4" i="153" s="1"/>
  <c r="F4" i="149"/>
  <c r="D19" i="149"/>
  <c r="D20" i="149" s="1"/>
  <c r="D18" i="153"/>
  <c r="D19" i="153" s="1"/>
  <c r="D20" i="153" s="1"/>
  <c r="F18" i="149"/>
  <c r="E9" i="153"/>
  <c r="F9" i="153" s="1"/>
  <c r="E11" i="151"/>
  <c r="F11" i="151" s="1"/>
  <c r="F227" i="146"/>
  <c r="G211" i="146"/>
  <c r="J216" i="146"/>
  <c r="G219" i="146"/>
  <c r="F16" i="146"/>
  <c r="I225" i="146"/>
  <c r="K225" i="146" s="1"/>
  <c r="F139" i="146"/>
  <c r="L168" i="146"/>
  <c r="L200" i="146"/>
  <c r="I50" i="147"/>
  <c r="F50" i="147"/>
  <c r="G64" i="147"/>
  <c r="E213" i="146"/>
  <c r="I217" i="146"/>
  <c r="K217" i="146" s="1"/>
  <c r="E221" i="146"/>
  <c r="H226" i="146"/>
  <c r="K226" i="146" s="1"/>
  <c r="G212" i="146"/>
  <c r="D215" i="146"/>
  <c r="J217" i="146"/>
  <c r="I218" i="146"/>
  <c r="H219" i="146"/>
  <c r="G220" i="146"/>
  <c r="F17" i="146"/>
  <c r="E222" i="146"/>
  <c r="D223" i="146"/>
  <c r="K20" i="146"/>
  <c r="L20" i="146" s="1"/>
  <c r="J225" i="146"/>
  <c r="I226" i="146"/>
  <c r="H227" i="146"/>
  <c r="F100" i="146"/>
  <c r="L100" i="146" s="1"/>
  <c r="K128" i="146"/>
  <c r="L128" i="146" s="1"/>
  <c r="K168" i="146"/>
  <c r="K176" i="146"/>
  <c r="L176" i="146" s="1"/>
  <c r="K184" i="146"/>
  <c r="L184" i="146" s="1"/>
  <c r="K192" i="146"/>
  <c r="L192" i="146" s="1"/>
  <c r="K200" i="146"/>
  <c r="L206" i="146"/>
  <c r="C73" i="147"/>
  <c r="D63" i="147"/>
  <c r="D214" i="146"/>
  <c r="H218" i="146"/>
  <c r="D222" i="146"/>
  <c r="J224" i="146"/>
  <c r="G227" i="146"/>
  <c r="H211" i="146"/>
  <c r="F9" i="146"/>
  <c r="E214" i="146"/>
  <c r="I211" i="146"/>
  <c r="H212" i="146"/>
  <c r="G213" i="146"/>
  <c r="K213" i="146" s="1"/>
  <c r="F10" i="146"/>
  <c r="E215" i="146"/>
  <c r="D216" i="146"/>
  <c r="J218" i="146"/>
  <c r="I219" i="146"/>
  <c r="H220" i="146"/>
  <c r="G221" i="146"/>
  <c r="F18" i="146"/>
  <c r="E223" i="146"/>
  <c r="D224" i="146"/>
  <c r="K21" i="146"/>
  <c r="J226" i="146"/>
  <c r="I227" i="146"/>
  <c r="L127" i="146"/>
  <c r="K139" i="146"/>
  <c r="K152" i="146"/>
  <c r="L152" i="146" s="1"/>
  <c r="L158" i="146"/>
  <c r="K159" i="146"/>
  <c r="L159" i="146" s="1"/>
  <c r="L167" i="146"/>
  <c r="L175" i="146"/>
  <c r="L183" i="146"/>
  <c r="L191" i="146"/>
  <c r="L199" i="146"/>
  <c r="K207" i="146"/>
  <c r="L207" i="146" s="1"/>
  <c r="G55" i="150"/>
  <c r="G54" i="153"/>
  <c r="J219" i="146"/>
  <c r="I220" i="146"/>
  <c r="H221" i="146"/>
  <c r="G222" i="146"/>
  <c r="K222" i="146" s="1"/>
  <c r="F223" i="146"/>
  <c r="E224" i="146"/>
  <c r="D225" i="146"/>
  <c r="K22" i="146"/>
  <c r="J227" i="146"/>
  <c r="L102" i="146"/>
  <c r="K103" i="146"/>
  <c r="L103" i="146" s="1"/>
  <c r="L126" i="146"/>
  <c r="K127" i="146"/>
  <c r="K136" i="146"/>
  <c r="L136" i="146" s="1"/>
  <c r="L144" i="146"/>
  <c r="L151" i="146"/>
  <c r="L157" i="146"/>
  <c r="L165" i="146"/>
  <c r="L166" i="146"/>
  <c r="L173" i="146"/>
  <c r="L174" i="146"/>
  <c r="L181" i="146"/>
  <c r="L182" i="146"/>
  <c r="L190" i="146"/>
  <c r="L198" i="146"/>
  <c r="D22" i="147"/>
  <c r="D8" i="147" s="1"/>
  <c r="C8" i="147"/>
  <c r="E51" i="150"/>
  <c r="D18" i="147"/>
  <c r="E44" i="147"/>
  <c r="F47" i="147"/>
  <c r="H59" i="147"/>
  <c r="G38" i="147"/>
  <c r="I24" i="147"/>
  <c r="F54" i="147"/>
  <c r="I54" i="147"/>
  <c r="D61" i="147"/>
  <c r="D73" i="147" s="1"/>
  <c r="E73" i="147"/>
  <c r="C59" i="147" s="1"/>
  <c r="C47" i="147"/>
  <c r="D47" i="147" s="1"/>
  <c r="C52" i="147"/>
  <c r="D52" i="147" s="1"/>
  <c r="G66" i="147"/>
  <c r="D11" i="149"/>
  <c r="D10" i="153"/>
  <c r="D11" i="153" s="1"/>
  <c r="F10" i="149"/>
  <c r="F16" i="149"/>
  <c r="D16" i="153"/>
  <c r="E31" i="149"/>
  <c r="D48" i="153"/>
  <c r="E48" i="153" s="1"/>
  <c r="D51" i="149"/>
  <c r="E51" i="149" s="1"/>
  <c r="F51" i="149"/>
  <c r="H51" i="149" s="1"/>
  <c r="F50" i="153"/>
  <c r="C51" i="150"/>
  <c r="C50" i="153"/>
  <c r="C51" i="153" s="1"/>
  <c r="C7" i="152"/>
  <c r="C4" i="153"/>
  <c r="G40" i="152"/>
  <c r="H40" i="152" s="1"/>
  <c r="I32" i="147"/>
  <c r="D34" i="147"/>
  <c r="C20" i="147"/>
  <c r="C6" i="147" s="1"/>
  <c r="I35" i="147"/>
  <c r="C37" i="147"/>
  <c r="F73" i="147"/>
  <c r="G73" i="147" s="1"/>
  <c r="G61" i="147"/>
  <c r="E39" i="149"/>
  <c r="D40" i="149"/>
  <c r="E40" i="149" s="1"/>
  <c r="G40" i="149"/>
  <c r="H40" i="149" s="1"/>
  <c r="G47" i="150"/>
  <c r="H47" i="150" s="1"/>
  <c r="G46" i="153"/>
  <c r="C55" i="151"/>
  <c r="C53" i="153"/>
  <c r="C55" i="153" s="1"/>
  <c r="D55" i="151"/>
  <c r="D54" i="153"/>
  <c r="F5" i="153"/>
  <c r="C18" i="153"/>
  <c r="C19" i="153" s="1"/>
  <c r="H39" i="153"/>
  <c r="G40" i="153"/>
  <c r="H40" i="153" s="1"/>
  <c r="I39" i="153"/>
  <c r="E52" i="153"/>
  <c r="E6" i="147"/>
  <c r="F10" i="147"/>
  <c r="I20" i="147"/>
  <c r="G34" i="147"/>
  <c r="G52" i="147"/>
  <c r="F55" i="147"/>
  <c r="E11" i="149"/>
  <c r="F8" i="149"/>
  <c r="F19" i="149"/>
  <c r="H59" i="149"/>
  <c r="E20" i="150"/>
  <c r="F20" i="150" s="1"/>
  <c r="C20" i="150"/>
  <c r="E19" i="152"/>
  <c r="E18" i="153"/>
  <c r="E44" i="153"/>
  <c r="F6" i="147"/>
  <c r="H30" i="147"/>
  <c r="D33" i="147"/>
  <c r="D44" i="147" s="1"/>
  <c r="D42" i="147"/>
  <c r="C28" i="147"/>
  <c r="C14" i="147" s="1"/>
  <c r="I58" i="147"/>
  <c r="F58" i="147"/>
  <c r="D14" i="153"/>
  <c r="D15" i="149"/>
  <c r="F14" i="149"/>
  <c r="D40" i="150"/>
  <c r="E17" i="153"/>
  <c r="F17" i="153" s="1"/>
  <c r="E19" i="151"/>
  <c r="C20" i="151"/>
  <c r="H39" i="151"/>
  <c r="G51" i="151"/>
  <c r="H51" i="151" s="1"/>
  <c r="G49" i="153"/>
  <c r="H49" i="153" s="1"/>
  <c r="E51" i="152"/>
  <c r="C7" i="153"/>
  <c r="C40" i="153"/>
  <c r="F36" i="147"/>
  <c r="I36" i="147"/>
  <c r="D69" i="147"/>
  <c r="C55" i="147"/>
  <c r="D55" i="147" s="1"/>
  <c r="D12" i="153"/>
  <c r="F12" i="153" s="1"/>
  <c r="F12" i="149"/>
  <c r="D56" i="153"/>
  <c r="E56" i="153" s="1"/>
  <c r="D59" i="149"/>
  <c r="F59" i="149"/>
  <c r="F60" i="149" s="1"/>
  <c r="H60" i="149" s="1"/>
  <c r="F58" i="153"/>
  <c r="E40" i="151"/>
  <c r="C15" i="152"/>
  <c r="C20" i="152" s="1"/>
  <c r="C12" i="153"/>
  <c r="C15" i="153" s="1"/>
  <c r="E31" i="152"/>
  <c r="D60" i="152"/>
  <c r="C10" i="153"/>
  <c r="C11" i="153" s="1"/>
  <c r="F13" i="153"/>
  <c r="E16" i="153"/>
  <c r="F16" i="153" s="1"/>
  <c r="E53" i="153"/>
  <c r="G59" i="153"/>
  <c r="I23" i="147"/>
  <c r="F27" i="147"/>
  <c r="I27" i="147"/>
  <c r="G33" i="147"/>
  <c r="D37" i="147"/>
  <c r="C36" i="147"/>
  <c r="D36" i="147" s="1"/>
  <c r="G51" i="147"/>
  <c r="G69" i="147"/>
  <c r="D6" i="153"/>
  <c r="D7" i="153" s="1"/>
  <c r="D7" i="149"/>
  <c r="C60" i="149"/>
  <c r="E55" i="149"/>
  <c r="G40" i="150"/>
  <c r="H40" i="150" s="1"/>
  <c r="C40" i="150"/>
  <c r="E39" i="150"/>
  <c r="D60" i="150"/>
  <c r="C40" i="151"/>
  <c r="E35" i="151"/>
  <c r="E27" i="153"/>
  <c r="G51" i="153"/>
  <c r="H53" i="153"/>
  <c r="H56" i="153"/>
  <c r="D28" i="147"/>
  <c r="D14" i="147" s="1"/>
  <c r="C27" i="147"/>
  <c r="G41" i="147"/>
  <c r="H44" i="147"/>
  <c r="E6" i="153"/>
  <c r="E7" i="149"/>
  <c r="F7" i="149" s="1"/>
  <c r="F6" i="149"/>
  <c r="F15" i="149"/>
  <c r="F40" i="149"/>
  <c r="H39" i="149"/>
  <c r="C59" i="150"/>
  <c r="C58" i="153"/>
  <c r="C59" i="153" s="1"/>
  <c r="C47" i="151"/>
  <c r="C45" i="153"/>
  <c r="C47" i="153" s="1"/>
  <c r="D47" i="151"/>
  <c r="E47" i="151" s="1"/>
  <c r="D46" i="153"/>
  <c r="G59" i="151"/>
  <c r="G57" i="153"/>
  <c r="H57" i="153" s="1"/>
  <c r="E11" i="152"/>
  <c r="F11" i="152" s="1"/>
  <c r="E10" i="153"/>
  <c r="C40" i="152"/>
  <c r="D40" i="152"/>
  <c r="E39" i="152"/>
  <c r="D40" i="153"/>
  <c r="E40" i="153" s="1"/>
  <c r="E35" i="153"/>
  <c r="H45" i="153"/>
  <c r="H48" i="153"/>
  <c r="H59" i="152"/>
  <c r="I18" i="147"/>
  <c r="F23" i="147"/>
  <c r="E30" i="147"/>
  <c r="E16" i="147" s="1"/>
  <c r="F32" i="147"/>
  <c r="G47" i="152"/>
  <c r="H47" i="152" s="1"/>
  <c r="C51" i="152"/>
  <c r="G55" i="152"/>
  <c r="C59" i="152"/>
  <c r="C60" i="152" s="1"/>
  <c r="D49" i="153"/>
  <c r="E49" i="153" s="1"/>
  <c r="D57" i="153"/>
  <c r="E57" i="153" s="1"/>
  <c r="H22" i="145"/>
  <c r="I22" i="145" s="1"/>
  <c r="G22" i="145"/>
  <c r="E22" i="145"/>
  <c r="F22" i="145" s="1"/>
  <c r="J22" i="145" s="1"/>
  <c r="K22" i="145" s="1"/>
  <c r="D22" i="145"/>
  <c r="I21" i="145"/>
  <c r="J21" i="145" s="1"/>
  <c r="K21" i="145" s="1"/>
  <c r="H21" i="145"/>
  <c r="G21" i="145"/>
  <c r="F21" i="145"/>
  <c r="E21" i="145"/>
  <c r="D21" i="145"/>
  <c r="J20" i="145"/>
  <c r="K20" i="145" s="1"/>
  <c r="I20" i="145"/>
  <c r="F20" i="145"/>
  <c r="K19" i="145"/>
  <c r="J19" i="145"/>
  <c r="I19" i="145"/>
  <c r="F19" i="145"/>
  <c r="J18" i="145"/>
  <c r="K18" i="145" s="1"/>
  <c r="I18" i="145"/>
  <c r="F18" i="145"/>
  <c r="I17" i="145"/>
  <c r="J17" i="145" s="1"/>
  <c r="K17" i="145" s="1"/>
  <c r="H17" i="145"/>
  <c r="G17" i="145"/>
  <c r="F17" i="145"/>
  <c r="E17" i="145"/>
  <c r="D17" i="145"/>
  <c r="K16" i="145"/>
  <c r="J16" i="145"/>
  <c r="I16" i="145"/>
  <c r="F16" i="145"/>
  <c r="J15" i="145"/>
  <c r="K15" i="145" s="1"/>
  <c r="I15" i="145"/>
  <c r="F15" i="145"/>
  <c r="K14" i="145"/>
  <c r="J14" i="145"/>
  <c r="I14" i="145"/>
  <c r="F14" i="145"/>
  <c r="I13" i="145"/>
  <c r="J13" i="145" s="1"/>
  <c r="K13" i="145" s="1"/>
  <c r="H13" i="145"/>
  <c r="G13" i="145"/>
  <c r="F13" i="145"/>
  <c r="E13" i="145"/>
  <c r="D13" i="145"/>
  <c r="J12" i="145"/>
  <c r="K12" i="145" s="1"/>
  <c r="I12" i="145"/>
  <c r="F12" i="145"/>
  <c r="K11" i="145"/>
  <c r="J11" i="145"/>
  <c r="I11" i="145"/>
  <c r="F11" i="145"/>
  <c r="J10" i="145"/>
  <c r="K10" i="145" s="1"/>
  <c r="I10" i="145"/>
  <c r="F10" i="145"/>
  <c r="I9" i="145"/>
  <c r="J9" i="145" s="1"/>
  <c r="K9" i="145" s="1"/>
  <c r="H9" i="145"/>
  <c r="G9" i="145"/>
  <c r="F9" i="145"/>
  <c r="E9" i="145"/>
  <c r="D9" i="145"/>
  <c r="K8" i="145"/>
  <c r="J8" i="145"/>
  <c r="I8" i="145"/>
  <c r="F8" i="145"/>
  <c r="J7" i="145"/>
  <c r="K7" i="145" s="1"/>
  <c r="I7" i="145"/>
  <c r="F7" i="145"/>
  <c r="K6" i="145"/>
  <c r="J6" i="145"/>
  <c r="I6" i="145"/>
  <c r="F6" i="145"/>
  <c r="D18" i="144"/>
  <c r="D17" i="144"/>
  <c r="D16" i="144"/>
  <c r="D9" i="144"/>
  <c r="D8" i="144"/>
  <c r="D7" i="144"/>
  <c r="L227" i="146" l="1"/>
  <c r="F220" i="146"/>
  <c r="L16" i="146"/>
  <c r="L220" i="146" s="1"/>
  <c r="G23" i="147"/>
  <c r="G9" i="147" s="1"/>
  <c r="F9" i="147"/>
  <c r="E40" i="152"/>
  <c r="E50" i="153"/>
  <c r="D4" i="147"/>
  <c r="F222" i="146"/>
  <c r="L18" i="146"/>
  <c r="L222" i="146" s="1"/>
  <c r="F221" i="146"/>
  <c r="L17" i="146"/>
  <c r="L221" i="146" s="1"/>
  <c r="K219" i="146"/>
  <c r="F218" i="146"/>
  <c r="L14" i="146"/>
  <c r="L218" i="146" s="1"/>
  <c r="L211" i="146"/>
  <c r="D20" i="147"/>
  <c r="D6" i="147" s="1"/>
  <c r="F216" i="146"/>
  <c r="L12" i="146"/>
  <c r="L216" i="146" s="1"/>
  <c r="D15" i="153"/>
  <c r="F15" i="153" s="1"/>
  <c r="F14" i="153"/>
  <c r="D55" i="153"/>
  <c r="E55" i="153" s="1"/>
  <c r="E54" i="153"/>
  <c r="F51" i="153"/>
  <c r="H50" i="153"/>
  <c r="F39" i="147"/>
  <c r="G54" i="147"/>
  <c r="K221" i="146"/>
  <c r="K220" i="146"/>
  <c r="K216" i="146"/>
  <c r="K223" i="146"/>
  <c r="F212" i="146"/>
  <c r="F228" i="146" s="1"/>
  <c r="F235" i="146" s="1"/>
  <c r="L8" i="146"/>
  <c r="L212" i="146" s="1"/>
  <c r="H55" i="152"/>
  <c r="G60" i="152"/>
  <c r="H60" i="152" s="1"/>
  <c r="I44" i="147"/>
  <c r="E45" i="153"/>
  <c r="F59" i="153"/>
  <c r="F60" i="153" s="1"/>
  <c r="H58" i="153"/>
  <c r="G58" i="147"/>
  <c r="I43" i="147"/>
  <c r="F43" i="147"/>
  <c r="F11" i="149"/>
  <c r="E20" i="149"/>
  <c r="F20" i="149" s="1"/>
  <c r="D60" i="151"/>
  <c r="E55" i="151"/>
  <c r="I228" i="146"/>
  <c r="K211" i="146"/>
  <c r="G228" i="146"/>
  <c r="F225" i="146"/>
  <c r="L21" i="146"/>
  <c r="L225" i="146" s="1"/>
  <c r="F214" i="146"/>
  <c r="L10" i="146"/>
  <c r="L214" i="146" s="1"/>
  <c r="E7" i="153"/>
  <c r="F7" i="153" s="1"/>
  <c r="F6" i="153"/>
  <c r="C60" i="150"/>
  <c r="E59" i="150"/>
  <c r="I22" i="147"/>
  <c r="F22" i="147"/>
  <c r="G36" i="147"/>
  <c r="F18" i="153"/>
  <c r="E19" i="153"/>
  <c r="G55" i="147"/>
  <c r="I40" i="147"/>
  <c r="F40" i="147"/>
  <c r="F44" i="147" s="1"/>
  <c r="K224" i="146"/>
  <c r="D228" i="146"/>
  <c r="F217" i="146"/>
  <c r="L13" i="146"/>
  <c r="L217" i="146" s="1"/>
  <c r="K215" i="146"/>
  <c r="F10" i="153"/>
  <c r="E11" i="153"/>
  <c r="F11" i="153" s="1"/>
  <c r="D27" i="147"/>
  <c r="D13" i="147" s="1"/>
  <c r="C13" i="147"/>
  <c r="F13" i="147"/>
  <c r="G27" i="147"/>
  <c r="G13" i="147" s="1"/>
  <c r="E60" i="152"/>
  <c r="E59" i="149"/>
  <c r="D60" i="149"/>
  <c r="E60" i="149" s="1"/>
  <c r="E58" i="153"/>
  <c r="E20" i="151"/>
  <c r="F20" i="151" s="1"/>
  <c r="F19" i="151"/>
  <c r="F19" i="152"/>
  <c r="E20" i="152"/>
  <c r="F20" i="152" s="1"/>
  <c r="C60" i="151"/>
  <c r="I59" i="147"/>
  <c r="F213" i="146"/>
  <c r="L9" i="146"/>
  <c r="L213" i="146" s="1"/>
  <c r="G50" i="147"/>
  <c r="F35" i="147"/>
  <c r="L139" i="146"/>
  <c r="L224" i="146" s="1"/>
  <c r="G28" i="147"/>
  <c r="G14" i="147" s="1"/>
  <c r="F14" i="147"/>
  <c r="F224" i="146"/>
  <c r="L219" i="146"/>
  <c r="F226" i="146"/>
  <c r="L22" i="146"/>
  <c r="L226" i="146" s="1"/>
  <c r="H51" i="153"/>
  <c r="C60" i="153"/>
  <c r="D59" i="153"/>
  <c r="D51" i="153"/>
  <c r="E51" i="153" s="1"/>
  <c r="H59" i="151"/>
  <c r="G60" i="151"/>
  <c r="H60" i="151" s="1"/>
  <c r="C44" i="147"/>
  <c r="E59" i="152"/>
  <c r="H46" i="153"/>
  <c r="G47" i="153"/>
  <c r="H47" i="153" s="1"/>
  <c r="D59" i="147"/>
  <c r="G47" i="147"/>
  <c r="F59" i="147"/>
  <c r="G59" i="147" s="1"/>
  <c r="H54" i="153"/>
  <c r="G55" i="153"/>
  <c r="H55" i="153" s="1"/>
  <c r="H228" i="146"/>
  <c r="F219" i="146"/>
  <c r="G32" i="147"/>
  <c r="F18" i="147"/>
  <c r="D47" i="153"/>
  <c r="E47" i="153" s="1"/>
  <c r="E46" i="153"/>
  <c r="E60" i="150"/>
  <c r="H59" i="153"/>
  <c r="G60" i="153"/>
  <c r="H60" i="153" s="1"/>
  <c r="E40" i="150"/>
  <c r="C20" i="153"/>
  <c r="G60" i="150"/>
  <c r="H60" i="150" s="1"/>
  <c r="H55" i="150"/>
  <c r="K227" i="146"/>
  <c r="I39" i="147"/>
  <c r="K212" i="146"/>
  <c r="C30" i="147"/>
  <c r="C16" i="147" s="1"/>
  <c r="G19" i="147"/>
  <c r="G5" i="147" s="1"/>
  <c r="F5" i="147"/>
  <c r="L215" i="146"/>
  <c r="K218" i="146"/>
  <c r="A5" i="143"/>
  <c r="A6" i="143" s="1"/>
  <c r="A7" i="143" s="1"/>
  <c r="A8" i="143" s="1"/>
  <c r="A9" i="143" s="1"/>
  <c r="A10" i="143" s="1"/>
  <c r="A11" i="143" s="1"/>
  <c r="A12" i="143" s="1"/>
  <c r="A13" i="143" s="1"/>
  <c r="A14" i="143" s="1"/>
  <c r="A15" i="143" s="1"/>
  <c r="A16" i="143" s="1"/>
  <c r="A17" i="143" s="1"/>
  <c r="A18" i="143" s="1"/>
  <c r="A19" i="143" s="1"/>
  <c r="A20" i="143" s="1"/>
  <c r="A21" i="143" s="1"/>
  <c r="A22" i="143" s="1"/>
  <c r="A23" i="143" s="1"/>
  <c r="A24" i="143" s="1"/>
  <c r="A25" i="143" s="1"/>
  <c r="A26" i="143" s="1"/>
  <c r="A27" i="143" s="1"/>
  <c r="A28" i="143" s="1"/>
  <c r="A29" i="143" s="1"/>
  <c r="A30" i="143" s="1"/>
  <c r="A31" i="143" s="1"/>
  <c r="A32" i="143" s="1"/>
  <c r="A33" i="143" s="1"/>
  <c r="A34" i="143" s="1"/>
  <c r="A35" i="143" s="1"/>
  <c r="A36" i="143" s="1"/>
  <c r="A37" i="143" s="1"/>
  <c r="A38" i="143" s="1"/>
  <c r="A39" i="143" s="1"/>
  <c r="A40" i="143" s="1"/>
  <c r="A41" i="143" s="1"/>
  <c r="A42" i="143" s="1"/>
  <c r="A43" i="143" s="1"/>
  <c r="A44" i="143" s="1"/>
  <c r="A45" i="143" s="1"/>
  <c r="A46" i="143" s="1"/>
  <c r="A47" i="143" s="1"/>
  <c r="A48" i="143" s="1"/>
  <c r="A49" i="143" s="1"/>
  <c r="A50" i="143" s="1"/>
  <c r="A51" i="143" s="1"/>
  <c r="A52" i="143" s="1"/>
  <c r="A53" i="143" s="1"/>
  <c r="A54" i="143" s="1"/>
  <c r="A55" i="143" s="1"/>
  <c r="A56" i="143" s="1"/>
  <c r="A57" i="143" s="1"/>
  <c r="A58" i="143" s="1"/>
  <c r="A59" i="143" s="1"/>
  <c r="A60" i="143" s="1"/>
  <c r="A61" i="143" s="1"/>
  <c r="A62" i="143" s="1"/>
  <c r="A63" i="143" s="1"/>
  <c r="A64" i="143" s="1"/>
  <c r="A65" i="143" s="1"/>
  <c r="A66" i="143" s="1"/>
  <c r="A67" i="143" s="1"/>
  <c r="A68" i="143" s="1"/>
  <c r="A69" i="143" s="1"/>
  <c r="A70" i="143" s="1"/>
  <c r="A71" i="143" s="1"/>
  <c r="A72" i="143" s="1"/>
  <c r="A73" i="143" s="1"/>
  <c r="A74" i="143" s="1"/>
  <c r="A75" i="143" s="1"/>
  <c r="A76" i="143" s="1"/>
  <c r="A77" i="143" s="1"/>
  <c r="A78" i="143" s="1"/>
  <c r="A79" i="143" s="1"/>
  <c r="A80" i="143" s="1"/>
  <c r="A81" i="143" s="1"/>
  <c r="A82" i="143" s="1"/>
  <c r="A83" i="143" s="1"/>
  <c r="A84" i="143" s="1"/>
  <c r="A85" i="143" s="1"/>
  <c r="A86" i="143" s="1"/>
  <c r="A87" i="143" s="1"/>
  <c r="A88" i="143" s="1"/>
  <c r="A89" i="143" s="1"/>
  <c r="A90" i="143" s="1"/>
  <c r="A91" i="143" s="1"/>
  <c r="A92" i="143" s="1"/>
  <c r="A93" i="143" s="1"/>
  <c r="A94" i="143" s="1"/>
  <c r="A95" i="143" s="1"/>
  <c r="A96" i="143" s="1"/>
  <c r="A97" i="143" s="1"/>
  <c r="A98" i="143" s="1"/>
  <c r="A99" i="143" s="1"/>
  <c r="A100" i="143" s="1"/>
  <c r="A101" i="143" s="1"/>
  <c r="A102" i="143" s="1"/>
  <c r="A103" i="143" s="1"/>
  <c r="A104" i="143" s="1"/>
  <c r="A105" i="143" s="1"/>
  <c r="A106" i="143" s="1"/>
  <c r="A107" i="143" s="1"/>
  <c r="A108" i="143" s="1"/>
  <c r="A109" i="143" s="1"/>
  <c r="A110" i="143" s="1"/>
  <c r="A111" i="143" s="1"/>
  <c r="A112" i="143" s="1"/>
  <c r="A113" i="143" s="1"/>
  <c r="A114" i="143" s="1"/>
  <c r="A115" i="143" s="1"/>
  <c r="A116" i="143" s="1"/>
  <c r="A117" i="143" s="1"/>
  <c r="A118" i="143" s="1"/>
  <c r="A119" i="143" s="1"/>
  <c r="A120" i="143" s="1"/>
  <c r="A121" i="143" s="1"/>
  <c r="A122" i="143" s="1"/>
  <c r="A123" i="143" s="1"/>
  <c r="A124" i="143" s="1"/>
  <c r="A125" i="143" s="1"/>
  <c r="A126" i="143" s="1"/>
  <c r="A127" i="143" s="1"/>
  <c r="A128" i="143" s="1"/>
  <c r="A129" i="143" s="1"/>
  <c r="A130" i="143" s="1"/>
  <c r="A131" i="143" s="1"/>
  <c r="A132" i="143" s="1"/>
  <c r="A133" i="143" s="1"/>
  <c r="A134" i="143" s="1"/>
  <c r="A135" i="143" s="1"/>
  <c r="A136" i="143" s="1"/>
  <c r="A137" i="143" s="1"/>
  <c r="A138" i="143" s="1"/>
  <c r="A139" i="143" s="1"/>
  <c r="A140" i="143" s="1"/>
  <c r="A141" i="143" s="1"/>
  <c r="A142" i="143" s="1"/>
  <c r="A143" i="143" s="1"/>
  <c r="A144" i="143" s="1"/>
  <c r="A145" i="143" s="1"/>
  <c r="A146" i="143" s="1"/>
  <c r="A147" i="143" s="1"/>
  <c r="A148" i="143" s="1"/>
  <c r="A149" i="143" s="1"/>
  <c r="A150" i="143" s="1"/>
  <c r="A151" i="143" s="1"/>
  <c r="A152" i="143" s="1"/>
  <c r="A153" i="143" s="1"/>
  <c r="A154" i="143" s="1"/>
  <c r="A155" i="143" s="1"/>
  <c r="A156" i="143" s="1"/>
  <c r="A157" i="143" s="1"/>
  <c r="A158" i="143" s="1"/>
  <c r="A159" i="143" s="1"/>
  <c r="A160" i="143" s="1"/>
  <c r="A161" i="143" s="1"/>
  <c r="A162" i="143" s="1"/>
  <c r="A163" i="143" s="1"/>
  <c r="A164" i="143" s="1"/>
  <c r="A165" i="143" s="1"/>
  <c r="A166" i="143" s="1"/>
  <c r="A167" i="143" s="1"/>
  <c r="A168" i="143" s="1"/>
  <c r="A169" i="143" s="1"/>
  <c r="A170" i="143" s="1"/>
  <c r="A171" i="143" s="1"/>
  <c r="A172" i="143" s="1"/>
  <c r="A173" i="143" s="1"/>
  <c r="A174" i="143" s="1"/>
  <c r="A175" i="143" s="1"/>
  <c r="A176" i="143" s="1"/>
  <c r="A177" i="143" s="1"/>
  <c r="A178" i="143" s="1"/>
  <c r="A179" i="143" s="1"/>
  <c r="A180" i="143" s="1"/>
  <c r="A181" i="143" s="1"/>
  <c r="A182" i="143" s="1"/>
  <c r="A183" i="143" s="1"/>
  <c r="A184" i="143" s="1"/>
  <c r="A185" i="143" s="1"/>
  <c r="A186" i="143" s="1"/>
  <c r="A187" i="143" s="1"/>
  <c r="A188" i="143" s="1"/>
  <c r="A189" i="143" s="1"/>
  <c r="A190" i="143" s="1"/>
  <c r="A191" i="143" s="1"/>
  <c r="A192" i="143" s="1"/>
  <c r="A193" i="143" s="1"/>
  <c r="A194" i="143" s="1"/>
  <c r="A195" i="143" s="1"/>
  <c r="A196" i="143" s="1"/>
  <c r="A197" i="143" s="1"/>
  <c r="A198" i="143" s="1"/>
  <c r="A199" i="143" s="1"/>
  <c r="A200" i="143" s="1"/>
  <c r="A201" i="143" s="1"/>
  <c r="A202" i="143" s="1"/>
  <c r="A203" i="143" s="1"/>
  <c r="A204" i="143" s="1"/>
  <c r="A205" i="143" s="1"/>
  <c r="A206" i="143" s="1"/>
  <c r="A207" i="143" s="1"/>
  <c r="A208" i="143" s="1"/>
  <c r="A209" i="143" s="1"/>
  <c r="A210" i="143" s="1"/>
  <c r="A211" i="143" s="1"/>
  <c r="A212" i="143" s="1"/>
  <c r="A213" i="143" s="1"/>
  <c r="A214" i="143" s="1"/>
  <c r="A215" i="143" s="1"/>
  <c r="A216" i="143" s="1"/>
  <c r="A217" i="143" s="1"/>
  <c r="A218" i="143" s="1"/>
  <c r="A219" i="143" s="1"/>
  <c r="A220" i="143" s="1"/>
  <c r="A221" i="143" s="1"/>
  <c r="A222" i="143" s="1"/>
  <c r="A223" i="143" s="1"/>
  <c r="A224" i="143" s="1"/>
  <c r="A225" i="143" s="1"/>
  <c r="A226" i="143" s="1"/>
  <c r="A227" i="143" s="1"/>
  <c r="A228" i="143" s="1"/>
  <c r="A229" i="143" s="1"/>
  <c r="A230" i="143" s="1"/>
  <c r="A231" i="143" s="1"/>
  <c r="A232" i="143" s="1"/>
  <c r="A233" i="143" s="1"/>
  <c r="A234" i="143" s="1"/>
  <c r="A235" i="143" s="1"/>
  <c r="A236" i="143" s="1"/>
  <c r="A237" i="143" s="1"/>
  <c r="A238" i="143" s="1"/>
  <c r="A239" i="143" s="1"/>
  <c r="A240" i="143" s="1"/>
  <c r="A241" i="143" s="1"/>
  <c r="A242" i="143" s="1"/>
  <c r="A243" i="143" s="1"/>
  <c r="A244" i="143" s="1"/>
  <c r="A245" i="143" s="1"/>
  <c r="A246" i="143" s="1"/>
  <c r="A247" i="143" s="1"/>
  <c r="A248" i="143" s="1"/>
  <c r="A249" i="143" s="1"/>
  <c r="A250" i="143" s="1"/>
  <c r="A251" i="143" s="1"/>
  <c r="A252" i="143" s="1"/>
  <c r="A253" i="143" s="1"/>
  <c r="A254" i="143" s="1"/>
  <c r="A255" i="143" s="1"/>
  <c r="A256" i="143" s="1"/>
  <c r="A257" i="143" s="1"/>
  <c r="A258" i="143" s="1"/>
  <c r="A259" i="143" s="1"/>
  <c r="A260" i="143" s="1"/>
  <c r="A261" i="143" s="1"/>
  <c r="A262" i="143" s="1"/>
  <c r="A263" i="143" s="1"/>
  <c r="A264" i="143" s="1"/>
  <c r="A265" i="143" s="1"/>
  <c r="A266" i="143" s="1"/>
  <c r="A267" i="143" s="1"/>
  <c r="A268" i="143" s="1"/>
  <c r="A269" i="143" s="1"/>
  <c r="A270" i="143" s="1"/>
  <c r="A271" i="143" s="1"/>
  <c r="A272" i="143" s="1"/>
  <c r="A273" i="143" s="1"/>
  <c r="A274" i="143" s="1"/>
  <c r="A275" i="143" s="1"/>
  <c r="A276" i="143" s="1"/>
  <c r="A277" i="143" s="1"/>
  <c r="A278" i="143" s="1"/>
  <c r="A279" i="143" s="1"/>
  <c r="A280" i="143" s="1"/>
  <c r="A281" i="143" s="1"/>
  <c r="A282" i="143" s="1"/>
  <c r="A283" i="143" s="1"/>
  <c r="A284" i="143" s="1"/>
  <c r="A285" i="143" s="1"/>
  <c r="A286" i="143" s="1"/>
  <c r="A287" i="143" s="1"/>
  <c r="A288" i="143" s="1"/>
  <c r="A289" i="143" s="1"/>
  <c r="A290" i="143" s="1"/>
  <c r="A291" i="143" s="1"/>
  <c r="A292" i="143" s="1"/>
  <c r="A293" i="143" s="1"/>
  <c r="A294" i="143" s="1"/>
  <c r="A295" i="143" s="1"/>
  <c r="A296" i="143" s="1"/>
  <c r="A297" i="143" s="1"/>
  <c r="A298" i="143" s="1"/>
  <c r="A299" i="143" s="1"/>
  <c r="A300" i="143" s="1"/>
  <c r="A301" i="143" s="1"/>
  <c r="A302" i="143" s="1"/>
  <c r="A303" i="143" s="1"/>
  <c r="A304" i="143" s="1"/>
  <c r="A305" i="143" s="1"/>
  <c r="A306" i="143" s="1"/>
  <c r="A307" i="143" s="1"/>
  <c r="A308" i="143" s="1"/>
  <c r="A309" i="143" s="1"/>
  <c r="A310" i="143" s="1"/>
  <c r="A311" i="143" s="1"/>
  <c r="A312" i="143" s="1"/>
  <c r="A313" i="143" s="1"/>
  <c r="A314" i="143" s="1"/>
  <c r="A315" i="143" s="1"/>
  <c r="A316" i="143" s="1"/>
  <c r="A317" i="143" s="1"/>
  <c r="A318" i="143" s="1"/>
  <c r="A319" i="143" s="1"/>
  <c r="A320" i="143" s="1"/>
  <c r="A321" i="143" s="1"/>
  <c r="A322" i="143" s="1"/>
  <c r="A323" i="143" s="1"/>
  <c r="A324" i="143" s="1"/>
  <c r="A325" i="143" s="1"/>
  <c r="A326" i="143" s="1"/>
  <c r="A327" i="143" s="1"/>
  <c r="A328" i="143" s="1"/>
  <c r="A329" i="143" s="1"/>
  <c r="A330" i="143" s="1"/>
  <c r="A331" i="143" s="1"/>
  <c r="A332" i="143" s="1"/>
  <c r="A333" i="143" s="1"/>
  <c r="A334" i="143" s="1"/>
  <c r="A335" i="143" s="1"/>
  <c r="A336" i="143" s="1"/>
  <c r="A337" i="143" s="1"/>
  <c r="A338" i="143" s="1"/>
  <c r="A339" i="143" s="1"/>
  <c r="A340" i="143" s="1"/>
  <c r="A341" i="143" s="1"/>
  <c r="A342" i="143" s="1"/>
  <c r="A343" i="143" s="1"/>
  <c r="A344" i="143" s="1"/>
  <c r="A345" i="143" s="1"/>
  <c r="A346" i="143" s="1"/>
  <c r="A347" i="143" s="1"/>
  <c r="A348" i="143" s="1"/>
  <c r="A349" i="143" s="1"/>
  <c r="A350" i="143" s="1"/>
  <c r="A351" i="143" s="1"/>
  <c r="A352" i="143" s="1"/>
  <c r="A353" i="143" s="1"/>
  <c r="A354" i="143" s="1"/>
  <c r="A355" i="143" s="1"/>
  <c r="A356" i="143" s="1"/>
  <c r="A357" i="143" s="1"/>
  <c r="A358" i="143" s="1"/>
  <c r="A359" i="143" s="1"/>
  <c r="A360" i="143" s="1"/>
  <c r="A361" i="143" s="1"/>
  <c r="A362" i="143" s="1"/>
  <c r="A363" i="143" s="1"/>
  <c r="A364" i="143" s="1"/>
  <c r="A365" i="143" s="1"/>
  <c r="A366" i="143" s="1"/>
  <c r="A367" i="143" s="1"/>
  <c r="A368" i="143" s="1"/>
  <c r="A369" i="143" s="1"/>
  <c r="A370" i="143" s="1"/>
  <c r="A371" i="143" s="1"/>
  <c r="A372" i="143" s="1"/>
  <c r="A373" i="143" s="1"/>
  <c r="A374" i="143" s="1"/>
  <c r="A375" i="143" s="1"/>
  <c r="A376" i="143" s="1"/>
  <c r="A377" i="143" s="1"/>
  <c r="A378" i="143" s="1"/>
  <c r="A379" i="143" s="1"/>
  <c r="A380" i="143" s="1"/>
  <c r="A381" i="143" s="1"/>
  <c r="A382" i="143" s="1"/>
  <c r="A383" i="143" s="1"/>
  <c r="A384" i="143" s="1"/>
  <c r="A385" i="143" s="1"/>
  <c r="A386" i="143" s="1"/>
  <c r="A387" i="143" s="1"/>
  <c r="A388" i="143" s="1"/>
  <c r="A389" i="143" s="1"/>
  <c r="A390" i="143" s="1"/>
  <c r="A391" i="143" s="1"/>
  <c r="A392" i="143" s="1"/>
  <c r="A393" i="143" s="1"/>
  <c r="A394" i="143" s="1"/>
  <c r="A395" i="143" s="1"/>
  <c r="A396" i="143" s="1"/>
  <c r="A397" i="143" s="1"/>
  <c r="A398" i="143" s="1"/>
  <c r="A399" i="143" s="1"/>
  <c r="A400" i="143" s="1"/>
  <c r="A401" i="143" s="1"/>
  <c r="A402" i="143" s="1"/>
  <c r="A403" i="143" s="1"/>
  <c r="A404" i="143" s="1"/>
  <c r="A405" i="143" s="1"/>
  <c r="A406" i="143" s="1"/>
  <c r="A407" i="143" s="1"/>
  <c r="A408" i="143" s="1"/>
  <c r="A409" i="143" s="1"/>
  <c r="A410" i="143" s="1"/>
  <c r="A411" i="143" s="1"/>
  <c r="A412" i="143" s="1"/>
  <c r="A413" i="143" s="1"/>
  <c r="A414" i="143" s="1"/>
  <c r="A415" i="143" s="1"/>
  <c r="A416" i="143" s="1"/>
  <c r="A417" i="143" s="1"/>
  <c r="A418" i="143" s="1"/>
  <c r="A419" i="143" s="1"/>
  <c r="A420" i="143" s="1"/>
  <c r="A421" i="143" s="1"/>
  <c r="A422" i="143" s="1"/>
  <c r="A423" i="143" s="1"/>
  <c r="A424" i="143" s="1"/>
  <c r="A425" i="143" s="1"/>
  <c r="A426" i="143" s="1"/>
  <c r="A427" i="143" s="1"/>
  <c r="A428" i="143" s="1"/>
  <c r="A429" i="143" s="1"/>
  <c r="A430" i="143" s="1"/>
  <c r="A431" i="143" s="1"/>
  <c r="A432" i="143" s="1"/>
  <c r="A433" i="143" s="1"/>
  <c r="A434" i="143" s="1"/>
  <c r="A435" i="143" s="1"/>
  <c r="A436" i="143" s="1"/>
  <c r="A437" i="143" s="1"/>
  <c r="A438" i="143" s="1"/>
  <c r="A439" i="143" s="1"/>
  <c r="A440" i="143" s="1"/>
  <c r="A441" i="143" s="1"/>
  <c r="A442" i="143" s="1"/>
  <c r="A4" i="143"/>
  <c r="A24" i="142"/>
  <c r="A23" i="142"/>
  <c r="A20" i="142"/>
  <c r="A21" i="142" s="1"/>
  <c r="A19" i="142"/>
  <c r="A18" i="142"/>
  <c r="A10" i="142"/>
  <c r="A11" i="142" s="1"/>
  <c r="A12" i="142" s="1"/>
  <c r="A9" i="142"/>
  <c r="D4" i="142"/>
  <c r="D3" i="142"/>
  <c r="F79" i="141"/>
  <c r="I79" i="141" s="1"/>
  <c r="D79" i="141"/>
  <c r="D80" i="141" s="1"/>
  <c r="C79" i="141"/>
  <c r="C80" i="141" s="1"/>
  <c r="I78" i="141"/>
  <c r="H78" i="141"/>
  <c r="G78" i="141"/>
  <c r="J78" i="141" s="1"/>
  <c r="F78" i="141"/>
  <c r="E78" i="141"/>
  <c r="E79" i="141" s="1"/>
  <c r="D78" i="141"/>
  <c r="C78" i="141"/>
  <c r="J77" i="141"/>
  <c r="I77" i="141"/>
  <c r="H77" i="141"/>
  <c r="AH18" i="141"/>
  <c r="AG18" i="141"/>
  <c r="AF18" i="141"/>
  <c r="AE18" i="141"/>
  <c r="AD18" i="141"/>
  <c r="AB18" i="141"/>
  <c r="AA18" i="141"/>
  <c r="Z18" i="141"/>
  <c r="Y18" i="141"/>
  <c r="M18" i="141" s="1"/>
  <c r="X18" i="141"/>
  <c r="V18" i="141"/>
  <c r="U18" i="141"/>
  <c r="T18" i="141"/>
  <c r="S18" i="141"/>
  <c r="R18" i="141"/>
  <c r="P18" i="141"/>
  <c r="O18" i="141"/>
  <c r="N18" i="141"/>
  <c r="L18" i="141"/>
  <c r="J18" i="141"/>
  <c r="H18" i="141"/>
  <c r="G18" i="141"/>
  <c r="F18" i="141"/>
  <c r="E18" i="141"/>
  <c r="D18" i="141"/>
  <c r="C18" i="141"/>
  <c r="P17" i="141"/>
  <c r="O17" i="141"/>
  <c r="N17" i="141"/>
  <c r="M17" i="141"/>
  <c r="L17" i="141"/>
  <c r="J17" i="141"/>
  <c r="I17" i="141"/>
  <c r="H17" i="141"/>
  <c r="P16" i="141"/>
  <c r="O16" i="141"/>
  <c r="N16" i="141"/>
  <c r="M16" i="141"/>
  <c r="L16" i="141"/>
  <c r="J16" i="141"/>
  <c r="I16" i="141"/>
  <c r="H16" i="141"/>
  <c r="P15" i="141"/>
  <c r="O15" i="141"/>
  <c r="N15" i="141"/>
  <c r="M15" i="141"/>
  <c r="L15" i="141"/>
  <c r="J15" i="141"/>
  <c r="I15" i="141"/>
  <c r="H15" i="141"/>
  <c r="P14" i="141"/>
  <c r="O14" i="141"/>
  <c r="N14" i="141"/>
  <c r="M14" i="141"/>
  <c r="L14" i="141"/>
  <c r="J14" i="141"/>
  <c r="I14" i="141"/>
  <c r="H14" i="141"/>
  <c r="P13" i="141"/>
  <c r="O13" i="141"/>
  <c r="N13" i="141"/>
  <c r="M13" i="141"/>
  <c r="L13" i="141"/>
  <c r="J13" i="141"/>
  <c r="I13" i="141"/>
  <c r="H13" i="141"/>
  <c r="P12" i="141"/>
  <c r="O12" i="141"/>
  <c r="N12" i="141"/>
  <c r="M12" i="141"/>
  <c r="L12" i="141"/>
  <c r="J12" i="141"/>
  <c r="I12" i="141"/>
  <c r="H12" i="141"/>
  <c r="P11" i="141"/>
  <c r="O11" i="141"/>
  <c r="N11" i="141"/>
  <c r="M11" i="141"/>
  <c r="L11" i="141"/>
  <c r="J11" i="141"/>
  <c r="I11" i="141"/>
  <c r="H11" i="141"/>
  <c r="P10" i="141"/>
  <c r="O10" i="141"/>
  <c r="N10" i="141"/>
  <c r="M10" i="141"/>
  <c r="L10" i="141"/>
  <c r="J10" i="141"/>
  <c r="I10" i="141"/>
  <c r="H10" i="141"/>
  <c r="P9" i="141"/>
  <c r="O9" i="141"/>
  <c r="N9" i="141"/>
  <c r="M9" i="141"/>
  <c r="L9" i="141"/>
  <c r="J9" i="141"/>
  <c r="I9" i="141"/>
  <c r="H9" i="141"/>
  <c r="P8" i="141"/>
  <c r="O8" i="141"/>
  <c r="N8" i="141"/>
  <c r="M8" i="141"/>
  <c r="L8" i="141"/>
  <c r="J8" i="141"/>
  <c r="I8" i="141"/>
  <c r="H8" i="141"/>
  <c r="P7" i="141"/>
  <c r="O7" i="141"/>
  <c r="N7" i="141"/>
  <c r="M7" i="141"/>
  <c r="L7" i="141"/>
  <c r="J7" i="141"/>
  <c r="I7" i="141"/>
  <c r="H7" i="141"/>
  <c r="P6" i="141"/>
  <c r="O6" i="141"/>
  <c r="N6" i="141"/>
  <c r="M6" i="141"/>
  <c r="L6" i="141"/>
  <c r="J6" i="141"/>
  <c r="I6" i="141"/>
  <c r="I18" i="141" s="1"/>
  <c r="H6" i="141"/>
  <c r="G44" i="147" l="1"/>
  <c r="I30" i="147"/>
  <c r="E59" i="153"/>
  <c r="D60" i="153"/>
  <c r="E60" i="153" s="1"/>
  <c r="I59" i="153"/>
  <c r="G22" i="147"/>
  <c r="G8" i="147" s="1"/>
  <c r="F8" i="147"/>
  <c r="F21" i="147"/>
  <c r="I21" i="147"/>
  <c r="G35" i="147"/>
  <c r="F29" i="147"/>
  <c r="I29" i="147"/>
  <c r="G43" i="147"/>
  <c r="G40" i="147"/>
  <c r="F26" i="147"/>
  <c r="I26" i="147"/>
  <c r="G39" i="147"/>
  <c r="I25" i="147"/>
  <c r="F25" i="147"/>
  <c r="K228" i="146"/>
  <c r="L228" i="146"/>
  <c r="E20" i="153"/>
  <c r="F20" i="153" s="1"/>
  <c r="I19" i="153"/>
  <c r="F19" i="153"/>
  <c r="D30" i="147"/>
  <c r="D16" i="147" s="1"/>
  <c r="G18" i="147"/>
  <c r="G4" i="147" s="1"/>
  <c r="F4" i="147"/>
  <c r="E60" i="151"/>
  <c r="E80" i="141"/>
  <c r="H79" i="141"/>
  <c r="H80" i="141"/>
  <c r="G79" i="141"/>
  <c r="G80" i="141" s="1"/>
  <c r="J80" i="141" s="1"/>
  <c r="F80" i="141"/>
  <c r="I80" i="141" s="1"/>
  <c r="J79" i="141"/>
  <c r="G21" i="147" l="1"/>
  <c r="G7" i="147" s="1"/>
  <c r="F7" i="147"/>
  <c r="G26" i="147"/>
  <c r="G12" i="147" s="1"/>
  <c r="F12" i="147"/>
  <c r="G29" i="147"/>
  <c r="G15" i="147" s="1"/>
  <c r="F15" i="147"/>
  <c r="G25" i="147"/>
  <c r="G11" i="147" s="1"/>
  <c r="F11" i="147"/>
  <c r="F30" i="147"/>
  <c r="H24" i="137"/>
  <c r="I24" i="137"/>
  <c r="H25" i="137"/>
  <c r="I25" i="137"/>
  <c r="H26" i="137"/>
  <c r="I26" i="137"/>
  <c r="H27" i="137"/>
  <c r="I27" i="137"/>
  <c r="H28" i="137"/>
  <c r="I28" i="137"/>
  <c r="H29" i="137"/>
  <c r="I29" i="137"/>
  <c r="H30" i="137"/>
  <c r="I30" i="137"/>
  <c r="H31" i="137"/>
  <c r="I31" i="137"/>
  <c r="I23" i="137"/>
  <c r="H23" i="137"/>
  <c r="E22" i="137"/>
  <c r="F22" i="137"/>
  <c r="G22" i="137"/>
  <c r="H22" i="137"/>
  <c r="I22" i="137"/>
  <c r="D22" i="137"/>
  <c r="H32" i="137" l="1"/>
  <c r="G30" i="147"/>
  <c r="G16" i="147" s="1"/>
  <c r="F16" i="147"/>
  <c r="I32" i="137"/>
  <c r="E43" i="140"/>
  <c r="F43" i="140" s="1"/>
  <c r="C43" i="140"/>
  <c r="E42" i="140"/>
  <c r="F42" i="140" s="1"/>
  <c r="C42" i="140"/>
  <c r="F31" i="140"/>
  <c r="F30" i="140"/>
  <c r="F22" i="140"/>
  <c r="F21" i="140"/>
  <c r="F12" i="140"/>
  <c r="F9" i="140"/>
  <c r="F6" i="140"/>
  <c r="G42" i="139" l="1"/>
  <c r="F42" i="139"/>
  <c r="G41" i="139"/>
  <c r="F41" i="139"/>
  <c r="G40" i="139"/>
  <c r="F40" i="139"/>
  <c r="G39" i="139"/>
  <c r="F39" i="139"/>
  <c r="C40" i="138" l="1"/>
  <c r="E4" i="138"/>
  <c r="D41" i="138"/>
  <c r="E5" i="138"/>
  <c r="G5" i="138" s="1"/>
  <c r="F41" i="138"/>
  <c r="E6" i="138"/>
  <c r="E7" i="138"/>
  <c r="G7" i="138" s="1"/>
  <c r="E8" i="138"/>
  <c r="G8" i="138"/>
  <c r="E9" i="138"/>
  <c r="G9" i="138" s="1"/>
  <c r="E10" i="138"/>
  <c r="G10" i="138" s="1"/>
  <c r="E11" i="138"/>
  <c r="G11" i="138"/>
  <c r="C42" i="138"/>
  <c r="E12" i="138"/>
  <c r="G12" i="138" s="1"/>
  <c r="E13" i="138"/>
  <c r="G13" i="138" s="1"/>
  <c r="F40" i="138"/>
  <c r="E14" i="138"/>
  <c r="G14" i="138" s="1"/>
  <c r="E15" i="138"/>
  <c r="G15" i="138" s="1"/>
  <c r="E16" i="138"/>
  <c r="G16" i="138"/>
  <c r="E17" i="138"/>
  <c r="G17" i="138" s="1"/>
  <c r="E18" i="138"/>
  <c r="G18" i="138" s="1"/>
  <c r="E19" i="138"/>
  <c r="G19" i="138"/>
  <c r="C41" i="138"/>
  <c r="E20" i="138"/>
  <c r="G20" i="138" s="1"/>
  <c r="E21" i="138"/>
  <c r="G21" i="138" s="1"/>
  <c r="F42" i="138"/>
  <c r="E22" i="138"/>
  <c r="G22" i="138" s="1"/>
  <c r="E23" i="138"/>
  <c r="G23" i="138" s="1"/>
  <c r="E24" i="138"/>
  <c r="G24" i="138"/>
  <c r="E25" i="138"/>
  <c r="G25" i="138" s="1"/>
  <c r="E26" i="138"/>
  <c r="G26" i="138" s="1"/>
  <c r="E27" i="138"/>
  <c r="G27" i="138"/>
  <c r="E28" i="138"/>
  <c r="G28" i="138" s="1"/>
  <c r="E29" i="138"/>
  <c r="G29" i="138" s="1"/>
  <c r="E30" i="138"/>
  <c r="G30" i="138" s="1"/>
  <c r="E31" i="138"/>
  <c r="G31" i="138" s="1"/>
  <c r="E32" i="138"/>
  <c r="G32" i="138"/>
  <c r="E33" i="138"/>
  <c r="G33" i="138" s="1"/>
  <c r="E34" i="138"/>
  <c r="G34" i="138" s="1"/>
  <c r="E35" i="138"/>
  <c r="G35" i="138"/>
  <c r="E36" i="138"/>
  <c r="G36" i="138" s="1"/>
  <c r="E37" i="138"/>
  <c r="G37" i="138" s="1"/>
  <c r="E38" i="138"/>
  <c r="G38" i="138" s="1"/>
  <c r="E39" i="138"/>
  <c r="G39" i="138" s="1"/>
  <c r="G6" i="138" l="1"/>
  <c r="G42" i="138" s="1"/>
  <c r="E42" i="138"/>
  <c r="G41" i="138"/>
  <c r="G4" i="138"/>
  <c r="G40" i="138" s="1"/>
  <c r="E40" i="138"/>
  <c r="D42" i="138"/>
  <c r="D40" i="138"/>
  <c r="E41" i="138"/>
  <c r="G31" i="137" l="1"/>
  <c r="F31" i="137"/>
  <c r="E31" i="137"/>
  <c r="D31" i="137"/>
  <c r="G30" i="137"/>
  <c r="F30" i="137"/>
  <c r="E30" i="137"/>
  <c r="D30" i="137"/>
  <c r="F29" i="137"/>
  <c r="E29" i="137"/>
  <c r="D29" i="137"/>
  <c r="F28" i="137"/>
  <c r="E28" i="137"/>
  <c r="D28" i="137"/>
  <c r="G27" i="137"/>
  <c r="F27" i="137"/>
  <c r="E27" i="137"/>
  <c r="D27" i="137"/>
  <c r="G26" i="137"/>
  <c r="F26" i="137"/>
  <c r="E26" i="137"/>
  <c r="D26" i="137"/>
  <c r="G25" i="137"/>
  <c r="E25" i="137"/>
  <c r="D25" i="137"/>
  <c r="G24" i="137"/>
  <c r="F24" i="137"/>
  <c r="E24" i="137"/>
  <c r="D24" i="137"/>
  <c r="G23" i="137"/>
  <c r="F23" i="137"/>
  <c r="E23" i="137"/>
  <c r="D23" i="137"/>
  <c r="I12" i="137"/>
  <c r="H12" i="137"/>
  <c r="E12" i="137"/>
  <c r="D12" i="137"/>
  <c r="G9" i="137"/>
  <c r="G29" i="137" s="1"/>
  <c r="G8" i="137"/>
  <c r="F5" i="137"/>
  <c r="F12" i="137" s="1"/>
  <c r="D32" i="137" l="1"/>
  <c r="E32" i="137"/>
  <c r="G12" i="137"/>
  <c r="F25" i="137"/>
  <c r="F32" i="137" s="1"/>
  <c r="G28" i="137"/>
  <c r="G32" i="137" s="1"/>
  <c r="C102" i="129" l="1"/>
  <c r="C43" i="130" l="1"/>
  <c r="C42" i="130"/>
  <c r="C41" i="130"/>
  <c r="C108" i="129"/>
  <c r="C106" i="129"/>
  <c r="C105" i="129"/>
  <c r="C104" i="129"/>
  <c r="C103" i="129"/>
  <c r="BG56" i="44" l="1"/>
  <c r="BH56" i="44"/>
  <c r="BH47" i="44"/>
  <c r="BH44" i="44"/>
  <c r="BG38" i="44"/>
  <c r="BH38" i="44"/>
  <c r="BH14" i="44"/>
  <c r="BK55" i="44"/>
  <c r="BJ55" i="44"/>
  <c r="BI55" i="44"/>
  <c r="BK54" i="44"/>
  <c r="BJ54" i="44"/>
  <c r="BI54" i="44"/>
  <c r="BK53" i="44"/>
  <c r="BK56" i="44" s="1"/>
  <c r="BJ53" i="44"/>
  <c r="BJ56" i="44" s="1"/>
  <c r="BI53" i="44"/>
  <c r="BI56" i="44"/>
  <c r="BI69" i="44" s="1"/>
  <c r="BK51" i="44"/>
  <c r="BJ51" i="44"/>
  <c r="BI51" i="44"/>
  <c r="BK50" i="44"/>
  <c r="BJ50" i="44"/>
  <c r="BI50" i="44"/>
  <c r="BK49" i="44"/>
  <c r="BJ49" i="44"/>
  <c r="BJ52" i="44" s="1"/>
  <c r="BI49" i="44"/>
  <c r="BK48" i="44"/>
  <c r="BJ48" i="44"/>
  <c r="BI48" i="44"/>
  <c r="BI52" i="44" s="1"/>
  <c r="BI68" i="44" s="1"/>
  <c r="BK46" i="44"/>
  <c r="BJ46" i="44"/>
  <c r="BI46" i="44"/>
  <c r="BK45" i="44"/>
  <c r="BK47" i="44" s="1"/>
  <c r="BK67" i="44"/>
  <c r="BJ45" i="44"/>
  <c r="BJ47" i="44"/>
  <c r="BJ67" i="44" s="1"/>
  <c r="BI45" i="44"/>
  <c r="BI47" i="44" s="1"/>
  <c r="BK43" i="44"/>
  <c r="BJ43" i="44"/>
  <c r="BI43" i="44"/>
  <c r="BK42" i="44"/>
  <c r="BJ42" i="44"/>
  <c r="BI42" i="44"/>
  <c r="BK41" i="44"/>
  <c r="BJ41" i="44"/>
  <c r="BI41" i="44"/>
  <c r="BK40" i="44"/>
  <c r="BJ40" i="44"/>
  <c r="BI40" i="44"/>
  <c r="BK39" i="44"/>
  <c r="BK44" i="44" s="1"/>
  <c r="BJ39" i="44"/>
  <c r="BJ44" i="44"/>
  <c r="BJ66" i="44" s="1"/>
  <c r="BI39" i="44"/>
  <c r="BK37" i="44"/>
  <c r="BJ37" i="44"/>
  <c r="BI37" i="44"/>
  <c r="BK36" i="44"/>
  <c r="BJ36" i="44"/>
  <c r="BI36" i="44"/>
  <c r="BK35" i="44"/>
  <c r="BK38" i="44"/>
  <c r="BK65" i="44" s="1"/>
  <c r="BJ35" i="44"/>
  <c r="BI35" i="44"/>
  <c r="BI38" i="44"/>
  <c r="BL38" i="44" s="1"/>
  <c r="BL65" i="44" s="1"/>
  <c r="BK34" i="44"/>
  <c r="BJ34" i="44"/>
  <c r="BJ38" i="44" s="1"/>
  <c r="BJ65" i="44" s="1"/>
  <c r="BI34" i="44"/>
  <c r="BK32" i="44"/>
  <c r="BJ32" i="44"/>
  <c r="BI32" i="44"/>
  <c r="BK31" i="44"/>
  <c r="BJ31" i="44"/>
  <c r="BI31" i="44"/>
  <c r="BK30" i="44"/>
  <c r="BJ30" i="44"/>
  <c r="BI30" i="44"/>
  <c r="BK29" i="44"/>
  <c r="BK33" i="44"/>
  <c r="BK64" i="44" s="1"/>
  <c r="BJ29" i="44"/>
  <c r="BJ33" i="44" s="1"/>
  <c r="BJ64" i="44" s="1"/>
  <c r="BI29" i="44"/>
  <c r="BI33" i="44"/>
  <c r="BK27" i="44"/>
  <c r="BJ27" i="44"/>
  <c r="BI27" i="44"/>
  <c r="BK26" i="44"/>
  <c r="BJ26" i="44"/>
  <c r="BI26" i="44"/>
  <c r="BK25" i="44"/>
  <c r="BJ25" i="44"/>
  <c r="BI25" i="44"/>
  <c r="BK24" i="44"/>
  <c r="BJ24" i="44"/>
  <c r="BJ28" i="44"/>
  <c r="BI24" i="44"/>
  <c r="BK23" i="44"/>
  <c r="BK28" i="44" s="1"/>
  <c r="BK63" i="44"/>
  <c r="BJ23" i="44"/>
  <c r="BI23" i="44"/>
  <c r="BI28" i="44" s="1"/>
  <c r="BI63" i="44" s="1"/>
  <c r="BK21" i="44"/>
  <c r="BJ21" i="44"/>
  <c r="BI21" i="44"/>
  <c r="BK20" i="44"/>
  <c r="BJ20" i="44"/>
  <c r="BI20" i="44"/>
  <c r="BK19" i="44"/>
  <c r="BJ19" i="44"/>
  <c r="BI19" i="44"/>
  <c r="BI22" i="44"/>
  <c r="BK18" i="44"/>
  <c r="BK22" i="44"/>
  <c r="BK62" i="44" s="1"/>
  <c r="BJ18" i="44"/>
  <c r="BJ22" i="44" s="1"/>
  <c r="BJ62" i="44" s="1"/>
  <c r="BI18" i="44"/>
  <c r="BK16" i="44"/>
  <c r="BJ16" i="44"/>
  <c r="BI16" i="44"/>
  <c r="BK15" i="44"/>
  <c r="BK17" i="44"/>
  <c r="BK61" i="44" s="1"/>
  <c r="BJ15" i="44"/>
  <c r="BJ17" i="44" s="1"/>
  <c r="BJ61" i="44" s="1"/>
  <c r="BI15" i="44"/>
  <c r="BI17" i="44"/>
  <c r="BK13" i="44"/>
  <c r="BJ13" i="44"/>
  <c r="BI13" i="44"/>
  <c r="BK12" i="44"/>
  <c r="BJ12" i="44"/>
  <c r="BI12" i="44"/>
  <c r="BK11" i="44"/>
  <c r="BJ11" i="44"/>
  <c r="BI11" i="44"/>
  <c r="BI14" i="44"/>
  <c r="BK10" i="44"/>
  <c r="BK14" i="44"/>
  <c r="BK60" i="44" s="1"/>
  <c r="BJ10" i="44"/>
  <c r="BI10" i="44"/>
  <c r="BK8" i="44"/>
  <c r="BJ8" i="44"/>
  <c r="BI8" i="44"/>
  <c r="BK7" i="44"/>
  <c r="BJ7" i="44"/>
  <c r="BI7" i="44"/>
  <c r="BJ6" i="44"/>
  <c r="BJ9" i="44" s="1"/>
  <c r="BJ59" i="44" s="1"/>
  <c r="BK6" i="44"/>
  <c r="BK9" i="44"/>
  <c r="BK59" i="44" s="1"/>
  <c r="BI6" i="44"/>
  <c r="X5" i="44"/>
  <c r="I6" i="44"/>
  <c r="J6" i="44"/>
  <c r="K6" i="44"/>
  <c r="Q6" i="44"/>
  <c r="T6" i="44" s="1"/>
  <c r="R6" i="44"/>
  <c r="S6" i="44"/>
  <c r="I7" i="44"/>
  <c r="J7" i="44"/>
  <c r="K7" i="44"/>
  <c r="Q7" i="44"/>
  <c r="R7" i="44"/>
  <c r="S7" i="44"/>
  <c r="I8" i="44"/>
  <c r="J8" i="44"/>
  <c r="K8" i="44"/>
  <c r="Q8" i="44"/>
  <c r="R8" i="44"/>
  <c r="S8" i="44"/>
  <c r="D9" i="44"/>
  <c r="E9" i="44"/>
  <c r="F9" i="44"/>
  <c r="F59" i="44" s="1"/>
  <c r="F70" i="44" s="1"/>
  <c r="G9" i="44"/>
  <c r="H9" i="44"/>
  <c r="K9" i="44" s="1"/>
  <c r="K59" i="44" s="1"/>
  <c r="L9" i="44"/>
  <c r="L59" i="44"/>
  <c r="M9" i="44"/>
  <c r="M59" i="44"/>
  <c r="N9" i="44"/>
  <c r="Q9" i="44"/>
  <c r="O9" i="44"/>
  <c r="R9" i="44"/>
  <c r="R59" i="44" s="1"/>
  <c r="P9" i="44"/>
  <c r="S9" i="44" s="1"/>
  <c r="S59" i="44" s="1"/>
  <c r="Y9" i="44"/>
  <c r="Z9" i="44"/>
  <c r="Z59" i="44" s="1"/>
  <c r="AA9" i="44"/>
  <c r="AA59" i="44" s="1"/>
  <c r="AB9" i="44"/>
  <c r="AB59" i="44" s="1"/>
  <c r="AC9" i="44"/>
  <c r="AD9" i="44"/>
  <c r="AD59" i="44"/>
  <c r="AE9" i="44"/>
  <c r="AE59" i="44"/>
  <c r="AF9" i="44"/>
  <c r="AF59" i="44"/>
  <c r="AG9" i="44"/>
  <c r="AH9" i="44"/>
  <c r="AH59" i="44" s="1"/>
  <c r="AI9" i="44"/>
  <c r="AI59" i="44" s="1"/>
  <c r="AJ9" i="44"/>
  <c r="AJ59" i="44" s="1"/>
  <c r="AJ70" i="44" s="1"/>
  <c r="AK9" i="44"/>
  <c r="AL9" i="44"/>
  <c r="AL59" i="44"/>
  <c r="AM9" i="44"/>
  <c r="AM59" i="44"/>
  <c r="AN9" i="44"/>
  <c r="AN59" i="44"/>
  <c r="AO9" i="44"/>
  <c r="AP9" i="44"/>
  <c r="AP59" i="44" s="1"/>
  <c r="AQ9" i="44"/>
  <c r="AQ59" i="44" s="1"/>
  <c r="AR9" i="44"/>
  <c r="AR59" i="44" s="1"/>
  <c r="AS9" i="44"/>
  <c r="AT9" i="44"/>
  <c r="AT59" i="44"/>
  <c r="AU9" i="44"/>
  <c r="AU59" i="44"/>
  <c r="AU70" i="44" s="1"/>
  <c r="AV9" i="44"/>
  <c r="AV59" i="44"/>
  <c r="AW9" i="44"/>
  <c r="AX9" i="44"/>
  <c r="AX59" i="44" s="1"/>
  <c r="AY9" i="44"/>
  <c r="AY59" i="44" s="1"/>
  <c r="AZ9" i="44"/>
  <c r="AZ59" i="44" s="1"/>
  <c r="BA9" i="44"/>
  <c r="BB9" i="44"/>
  <c r="BB59" i="44"/>
  <c r="BC9" i="44"/>
  <c r="BC59" i="44"/>
  <c r="BD9" i="44"/>
  <c r="BD59" i="44"/>
  <c r="BE9" i="44"/>
  <c r="BF9" i="44"/>
  <c r="BF59" i="44" s="1"/>
  <c r="BG9" i="44"/>
  <c r="BG59" i="44" s="1"/>
  <c r="BG70" i="44" s="1"/>
  <c r="BH9" i="44"/>
  <c r="BH59" i="44" s="1"/>
  <c r="I10" i="44"/>
  <c r="J10" i="44"/>
  <c r="K10" i="44"/>
  <c r="Q10" i="44"/>
  <c r="R10" i="44"/>
  <c r="S10" i="44"/>
  <c r="I11" i="44"/>
  <c r="J11" i="44"/>
  <c r="K11" i="44"/>
  <c r="Q11" i="44"/>
  <c r="R11" i="44"/>
  <c r="S11" i="44"/>
  <c r="I12" i="44"/>
  <c r="J12" i="44"/>
  <c r="K12" i="44"/>
  <c r="Q12" i="44"/>
  <c r="R12" i="44"/>
  <c r="S12" i="44"/>
  <c r="T12" i="44"/>
  <c r="I13" i="44"/>
  <c r="J13" i="44"/>
  <c r="K13" i="44"/>
  <c r="Q13" i="44"/>
  <c r="R13" i="44"/>
  <c r="S13" i="44"/>
  <c r="D14" i="44"/>
  <c r="E14" i="44"/>
  <c r="E60" i="44" s="1"/>
  <c r="F14" i="44"/>
  <c r="G14" i="44"/>
  <c r="G60" i="44"/>
  <c r="H14" i="44"/>
  <c r="L14" i="44"/>
  <c r="M14" i="44"/>
  <c r="M60" i="44"/>
  <c r="N14" i="44"/>
  <c r="Q14" i="44"/>
  <c r="T14" i="44" s="1"/>
  <c r="T60" i="44" s="1"/>
  <c r="O14" i="44"/>
  <c r="O60" i="44"/>
  <c r="P14" i="44"/>
  <c r="S14" i="44"/>
  <c r="S60" i="44" s="1"/>
  <c r="Y14" i="44"/>
  <c r="Y60" i="44" s="1"/>
  <c r="Z14" i="44"/>
  <c r="Z60" i="44" s="1"/>
  <c r="Z70" i="44" s="1"/>
  <c r="AA14" i="44"/>
  <c r="AA60" i="44"/>
  <c r="AB14" i="44"/>
  <c r="AC14" i="44"/>
  <c r="AC60" i="44" s="1"/>
  <c r="AD14" i="44"/>
  <c r="AE14" i="44"/>
  <c r="AE60" i="44"/>
  <c r="AF14" i="44"/>
  <c r="AG14" i="44"/>
  <c r="AG60" i="44" s="1"/>
  <c r="AH14" i="44"/>
  <c r="AH60" i="44" s="1"/>
  <c r="AI14" i="44"/>
  <c r="AI60" i="44"/>
  <c r="AJ14" i="44"/>
  <c r="AK14" i="44"/>
  <c r="AK60" i="44" s="1"/>
  <c r="AL14" i="44"/>
  <c r="AM14" i="44"/>
  <c r="AM60" i="44"/>
  <c r="AN14" i="44"/>
  <c r="AO14" i="44"/>
  <c r="AO60" i="44" s="1"/>
  <c r="AP14" i="44"/>
  <c r="AP60" i="44" s="1"/>
  <c r="AP70" i="44" s="1"/>
  <c r="AQ14" i="44"/>
  <c r="AQ60" i="44"/>
  <c r="AR14" i="44"/>
  <c r="AS14" i="44"/>
  <c r="AS60" i="44" s="1"/>
  <c r="AT14" i="44"/>
  <c r="AU14" i="44"/>
  <c r="AU60" i="44"/>
  <c r="AV14" i="44"/>
  <c r="AW14" i="44"/>
  <c r="AW60" i="44" s="1"/>
  <c r="AX14" i="44"/>
  <c r="AX60" i="44" s="1"/>
  <c r="AX70" i="44" s="1"/>
  <c r="AY14" i="44"/>
  <c r="AY60" i="44"/>
  <c r="AZ14" i="44"/>
  <c r="BA14" i="44"/>
  <c r="BA60" i="44" s="1"/>
  <c r="BA70" i="44" s="1"/>
  <c r="BB14" i="44"/>
  <c r="BC14" i="44"/>
  <c r="BC60" i="44"/>
  <c r="BD14" i="44"/>
  <c r="BE14" i="44"/>
  <c r="BE60" i="44" s="1"/>
  <c r="BF14" i="44"/>
  <c r="BF60" i="44" s="1"/>
  <c r="BG14" i="44"/>
  <c r="BG60" i="44"/>
  <c r="I15" i="44"/>
  <c r="J15" i="44"/>
  <c r="K15" i="44"/>
  <c r="Q15" i="44"/>
  <c r="T15" i="44" s="1"/>
  <c r="R15" i="44"/>
  <c r="S15" i="44"/>
  <c r="I16" i="44"/>
  <c r="J16" i="44"/>
  <c r="K16" i="44"/>
  <c r="Q16" i="44"/>
  <c r="T16" i="44" s="1"/>
  <c r="R16" i="44"/>
  <c r="S16" i="44"/>
  <c r="D17" i="44"/>
  <c r="E17" i="44"/>
  <c r="E61" i="44" s="1"/>
  <c r="F17" i="44"/>
  <c r="G17" i="44"/>
  <c r="J17" i="44" s="1"/>
  <c r="J61" i="44" s="1"/>
  <c r="H17" i="44"/>
  <c r="K17" i="44"/>
  <c r="K61" i="44" s="1"/>
  <c r="L17" i="44"/>
  <c r="M17" i="44"/>
  <c r="M61" i="44" s="1"/>
  <c r="N17" i="44"/>
  <c r="Q17" i="44" s="1"/>
  <c r="Q61" i="44" s="1"/>
  <c r="O17" i="44"/>
  <c r="P17" i="44"/>
  <c r="R17" i="44"/>
  <c r="R61" i="44" s="1"/>
  <c r="Y17" i="44"/>
  <c r="Z17" i="44"/>
  <c r="AA17" i="44"/>
  <c r="AB17" i="44"/>
  <c r="AC17" i="44"/>
  <c r="AD17" i="44"/>
  <c r="AE17" i="44"/>
  <c r="AF17" i="44"/>
  <c r="AG17" i="44"/>
  <c r="AH17" i="44"/>
  <c r="AI17" i="44"/>
  <c r="AJ17" i="44"/>
  <c r="AK17" i="44"/>
  <c r="AL17" i="44"/>
  <c r="AM17" i="44"/>
  <c r="AN17" i="44"/>
  <c r="AO17" i="44"/>
  <c r="AP17" i="44"/>
  <c r="AQ17" i="44"/>
  <c r="AR17" i="44"/>
  <c r="AS17" i="44"/>
  <c r="AT17" i="44"/>
  <c r="AU17" i="44"/>
  <c r="AV17" i="44"/>
  <c r="AW17" i="44"/>
  <c r="AX17" i="44"/>
  <c r="AY17" i="44"/>
  <c r="AZ17" i="44"/>
  <c r="BA17" i="44"/>
  <c r="BB17" i="44"/>
  <c r="BC17" i="44"/>
  <c r="BD17" i="44"/>
  <c r="BE17" i="44"/>
  <c r="BF17" i="44"/>
  <c r="BG17" i="44"/>
  <c r="BH17" i="44"/>
  <c r="I18" i="44"/>
  <c r="J18" i="44"/>
  <c r="K18" i="44"/>
  <c r="Q18" i="44"/>
  <c r="R18" i="44"/>
  <c r="T18" i="44" s="1"/>
  <c r="S18" i="44"/>
  <c r="I19" i="44"/>
  <c r="J19" i="44"/>
  <c r="K19" i="44"/>
  <c r="Q19" i="44"/>
  <c r="R19" i="44"/>
  <c r="S19" i="44"/>
  <c r="T19" i="44"/>
  <c r="I20" i="44"/>
  <c r="J20" i="44"/>
  <c r="K20" i="44"/>
  <c r="Q20" i="44"/>
  <c r="R20" i="44"/>
  <c r="S20" i="44"/>
  <c r="I21" i="44"/>
  <c r="J21" i="44"/>
  <c r="K21" i="44"/>
  <c r="Q21" i="44"/>
  <c r="R21" i="44"/>
  <c r="S21" i="44"/>
  <c r="D22" i="44"/>
  <c r="D62" i="44"/>
  <c r="E22" i="44"/>
  <c r="F22" i="44"/>
  <c r="F62" i="44" s="1"/>
  <c r="G22" i="44"/>
  <c r="J22" i="44" s="1"/>
  <c r="J62" i="44"/>
  <c r="H22" i="44"/>
  <c r="I22" i="44"/>
  <c r="K22" i="44"/>
  <c r="K62" i="44"/>
  <c r="L22" i="44"/>
  <c r="M22" i="44"/>
  <c r="S22" i="44" s="1"/>
  <c r="S62" i="44" s="1"/>
  <c r="N22" i="44"/>
  <c r="O22" i="44"/>
  <c r="P22" i="44"/>
  <c r="Q22" i="44"/>
  <c r="Q62" i="44" s="1"/>
  <c r="Y22" i="44"/>
  <c r="Y62" i="44"/>
  <c r="Z22" i="44"/>
  <c r="AA22" i="44"/>
  <c r="AA62" i="44" s="1"/>
  <c r="AB22" i="44"/>
  <c r="AB62" i="44" s="1"/>
  <c r="AC22" i="44"/>
  <c r="AC62" i="44" s="1"/>
  <c r="AD22" i="44"/>
  <c r="AE22" i="44"/>
  <c r="AE62" i="44"/>
  <c r="AF22" i="44"/>
  <c r="AG22" i="44"/>
  <c r="AG62" i="44" s="1"/>
  <c r="AH22" i="44"/>
  <c r="AH62" i="44" s="1"/>
  <c r="AI22" i="44"/>
  <c r="AI62" i="44"/>
  <c r="AJ22" i="44"/>
  <c r="AJ62" i="44"/>
  <c r="AK22" i="44"/>
  <c r="AK62" i="44"/>
  <c r="AL22" i="44"/>
  <c r="AM22" i="44"/>
  <c r="AM62" i="44" s="1"/>
  <c r="AN22" i="44"/>
  <c r="AO22" i="44"/>
  <c r="AO62" i="44"/>
  <c r="AP22" i="44"/>
  <c r="AQ22" i="44"/>
  <c r="AQ62" i="44" s="1"/>
  <c r="AR22" i="44"/>
  <c r="AR62" i="44" s="1"/>
  <c r="AS22" i="44"/>
  <c r="AS62" i="44" s="1"/>
  <c r="AT22" i="44"/>
  <c r="AT62" i="44" s="1"/>
  <c r="AU22" i="44"/>
  <c r="AU62" i="44"/>
  <c r="AV22" i="44"/>
  <c r="AW22" i="44"/>
  <c r="AW62" i="44" s="1"/>
  <c r="AX22" i="44"/>
  <c r="AY22" i="44"/>
  <c r="AY62" i="44"/>
  <c r="AZ22" i="44"/>
  <c r="AZ62" i="44"/>
  <c r="BA22" i="44"/>
  <c r="BA62" i="44"/>
  <c r="BB22" i="44"/>
  <c r="BC22" i="44"/>
  <c r="BC62" i="44" s="1"/>
  <c r="BD22" i="44"/>
  <c r="BD62" i="44" s="1"/>
  <c r="BD70" i="44" s="1"/>
  <c r="BE22" i="44"/>
  <c r="BE62" i="44"/>
  <c r="BF22" i="44"/>
  <c r="BG22" i="44"/>
  <c r="BG62" i="44" s="1"/>
  <c r="BH22" i="44"/>
  <c r="BH62" i="44" s="1"/>
  <c r="I23" i="44"/>
  <c r="J23" i="44"/>
  <c r="K23" i="44"/>
  <c r="Q23" i="44"/>
  <c r="T23" i="44" s="1"/>
  <c r="R23" i="44"/>
  <c r="S23" i="44"/>
  <c r="S28" i="44" s="1"/>
  <c r="S63" i="44" s="1"/>
  <c r="I24" i="44"/>
  <c r="I28" i="44"/>
  <c r="I63" i="44" s="1"/>
  <c r="J24" i="44"/>
  <c r="K24" i="44"/>
  <c r="Q24" i="44"/>
  <c r="R24" i="44"/>
  <c r="S24" i="44"/>
  <c r="I25" i="44"/>
  <c r="J25" i="44"/>
  <c r="K25" i="44"/>
  <c r="Q25" i="44"/>
  <c r="R25" i="44"/>
  <c r="S25" i="44"/>
  <c r="I26" i="44"/>
  <c r="J26" i="44"/>
  <c r="K26" i="44"/>
  <c r="Q26" i="44"/>
  <c r="R26" i="44"/>
  <c r="S26" i="44"/>
  <c r="I27" i="44"/>
  <c r="J27" i="44"/>
  <c r="K27" i="44"/>
  <c r="Q27" i="44"/>
  <c r="R27" i="44"/>
  <c r="R28" i="44" s="1"/>
  <c r="R63" i="44" s="1"/>
  <c r="S27" i="44"/>
  <c r="D28" i="44"/>
  <c r="E28" i="44"/>
  <c r="F28" i="44"/>
  <c r="F63" i="44" s="1"/>
  <c r="G28" i="44"/>
  <c r="G63" i="44" s="1"/>
  <c r="H28" i="44"/>
  <c r="L28" i="44"/>
  <c r="M28" i="44"/>
  <c r="M63" i="44"/>
  <c r="N28" i="44"/>
  <c r="O28" i="44"/>
  <c r="O63" i="44" s="1"/>
  <c r="P28" i="44"/>
  <c r="Y28" i="44"/>
  <c r="Z28" i="44"/>
  <c r="AA28" i="44"/>
  <c r="AB28" i="44"/>
  <c r="AC28" i="44"/>
  <c r="AD28" i="44"/>
  <c r="AE28" i="44"/>
  <c r="AF28" i="44"/>
  <c r="AG28" i="44"/>
  <c r="AH28" i="44"/>
  <c r="AI28" i="44"/>
  <c r="AJ28" i="44"/>
  <c r="AK28" i="44"/>
  <c r="AL28" i="44"/>
  <c r="AM28" i="44"/>
  <c r="AN28" i="44"/>
  <c r="AO28" i="44"/>
  <c r="AP28" i="44"/>
  <c r="AQ28" i="44"/>
  <c r="AR28" i="44"/>
  <c r="AS28" i="44"/>
  <c r="AT28" i="44"/>
  <c r="AU28" i="44"/>
  <c r="AV28" i="44"/>
  <c r="AW28" i="44"/>
  <c r="AX28" i="44"/>
  <c r="AY28" i="44"/>
  <c r="AZ28" i="44"/>
  <c r="BA28" i="44"/>
  <c r="BB28" i="44"/>
  <c r="BC28" i="44"/>
  <c r="BD28" i="44"/>
  <c r="BE28" i="44"/>
  <c r="BF28" i="44"/>
  <c r="BG28" i="44"/>
  <c r="BH28" i="44"/>
  <c r="I29" i="44"/>
  <c r="J29" i="44"/>
  <c r="K29" i="44"/>
  <c r="Q29" i="44"/>
  <c r="R29" i="44"/>
  <c r="S29" i="44"/>
  <c r="I30" i="44"/>
  <c r="J30" i="44"/>
  <c r="K30" i="44"/>
  <c r="Q30" i="44"/>
  <c r="R30" i="44"/>
  <c r="S30" i="44"/>
  <c r="I31" i="44"/>
  <c r="J31" i="44"/>
  <c r="K31" i="44"/>
  <c r="Q31" i="44"/>
  <c r="R31" i="44"/>
  <c r="T31" i="44" s="1"/>
  <c r="S31" i="44"/>
  <c r="I32" i="44"/>
  <c r="J32" i="44"/>
  <c r="K32" i="44"/>
  <c r="Q32" i="44"/>
  <c r="R32" i="44"/>
  <c r="T32" i="44" s="1"/>
  <c r="S32" i="44"/>
  <c r="D33" i="44"/>
  <c r="D64" i="44" s="1"/>
  <c r="E33" i="44"/>
  <c r="F33" i="44"/>
  <c r="F64" i="44" s="1"/>
  <c r="G33" i="44"/>
  <c r="H33" i="44"/>
  <c r="L33" i="44"/>
  <c r="M33" i="44"/>
  <c r="N33" i="44"/>
  <c r="Q33" i="44" s="1"/>
  <c r="O33" i="44"/>
  <c r="R33" i="44"/>
  <c r="P33" i="44"/>
  <c r="P64" i="44"/>
  <c r="S33" i="44"/>
  <c r="S64" i="44" s="1"/>
  <c r="Y33" i="44"/>
  <c r="Z33" i="44"/>
  <c r="AA33" i="44"/>
  <c r="AB33" i="44"/>
  <c r="AC33" i="44"/>
  <c r="AD33" i="44"/>
  <c r="AE33" i="44"/>
  <c r="AF33" i="44"/>
  <c r="AG33" i="44"/>
  <c r="AH33" i="44"/>
  <c r="AI33" i="44"/>
  <c r="AJ33" i="44"/>
  <c r="AK33" i="44"/>
  <c r="AL33" i="44"/>
  <c r="AM33" i="44"/>
  <c r="AN33" i="44"/>
  <c r="AO33" i="44"/>
  <c r="AP33" i="44"/>
  <c r="AQ33" i="44"/>
  <c r="AR33" i="44"/>
  <c r="AS33" i="44"/>
  <c r="AT33" i="44"/>
  <c r="AU33" i="44"/>
  <c r="AV33" i="44"/>
  <c r="AW33" i="44"/>
  <c r="AX33" i="44"/>
  <c r="AY33" i="44"/>
  <c r="AZ33" i="44"/>
  <c r="BA33" i="44"/>
  <c r="BB33" i="44"/>
  <c r="BC33" i="44"/>
  <c r="BD33" i="44"/>
  <c r="BE33" i="44"/>
  <c r="BF33" i="44"/>
  <c r="BG33" i="44"/>
  <c r="BH33" i="44"/>
  <c r="I34" i="44"/>
  <c r="J34" i="44"/>
  <c r="K34" i="44"/>
  <c r="Q34" i="44"/>
  <c r="R34" i="44"/>
  <c r="S34" i="44"/>
  <c r="I35" i="44"/>
  <c r="J35" i="44"/>
  <c r="K35" i="44"/>
  <c r="Q35" i="44"/>
  <c r="R35" i="44"/>
  <c r="S35" i="44"/>
  <c r="T35" i="44"/>
  <c r="I36" i="44"/>
  <c r="J36" i="44"/>
  <c r="K36" i="44"/>
  <c r="Q36" i="44"/>
  <c r="R36" i="44"/>
  <c r="S36" i="44"/>
  <c r="I37" i="44"/>
  <c r="J37" i="44"/>
  <c r="K37" i="44"/>
  <c r="Q37" i="44"/>
  <c r="R37" i="44"/>
  <c r="S37" i="44"/>
  <c r="D38" i="44"/>
  <c r="E38" i="44"/>
  <c r="F38" i="44"/>
  <c r="G38" i="44"/>
  <c r="H38" i="44"/>
  <c r="L38" i="44"/>
  <c r="Q38" i="44" s="1"/>
  <c r="M38" i="44"/>
  <c r="N38" i="44"/>
  <c r="O38" i="44"/>
  <c r="R38" i="44" s="1"/>
  <c r="P38" i="44"/>
  <c r="S38" i="44" s="1"/>
  <c r="Y38" i="44"/>
  <c r="Y65" i="44" s="1"/>
  <c r="Z38" i="44"/>
  <c r="AA38" i="44"/>
  <c r="AA65" i="44" s="1"/>
  <c r="AB38" i="44"/>
  <c r="AC38" i="44"/>
  <c r="AC65" i="44"/>
  <c r="AD38" i="44"/>
  <c r="AE38" i="44"/>
  <c r="AE57" i="44"/>
  <c r="AF38" i="44"/>
  <c r="AG38" i="44"/>
  <c r="AG65" i="44" s="1"/>
  <c r="AH38" i="44"/>
  <c r="AI38" i="44"/>
  <c r="AI65" i="44" s="1"/>
  <c r="AJ38" i="44"/>
  <c r="AJ65" i="44" s="1"/>
  <c r="AK38" i="44"/>
  <c r="AK65" i="44"/>
  <c r="AL38" i="44"/>
  <c r="AM38" i="44"/>
  <c r="AM65" i="44"/>
  <c r="AN38" i="44"/>
  <c r="AO38" i="44"/>
  <c r="AO65" i="44" s="1"/>
  <c r="AP38" i="44"/>
  <c r="AQ38" i="44"/>
  <c r="AQ65" i="44" s="1"/>
  <c r="AR38" i="44"/>
  <c r="AS38" i="44"/>
  <c r="AS65" i="44"/>
  <c r="AT38" i="44"/>
  <c r="AU38" i="44"/>
  <c r="AU65" i="44"/>
  <c r="AV38" i="44"/>
  <c r="AW38" i="44"/>
  <c r="AW65" i="44" s="1"/>
  <c r="AX38" i="44"/>
  <c r="AY38" i="44"/>
  <c r="AY65" i="44"/>
  <c r="AZ38" i="44"/>
  <c r="BA38" i="44"/>
  <c r="BA65" i="44" s="1"/>
  <c r="BB38" i="44"/>
  <c r="BC38" i="44"/>
  <c r="BD38" i="44"/>
  <c r="BE38" i="44"/>
  <c r="BE65" i="44" s="1"/>
  <c r="BF38" i="44"/>
  <c r="I39" i="44"/>
  <c r="J39" i="44"/>
  <c r="K39" i="44"/>
  <c r="Q39" i="44"/>
  <c r="R39" i="44"/>
  <c r="S39" i="44"/>
  <c r="I40" i="44"/>
  <c r="J40" i="44"/>
  <c r="K40" i="44"/>
  <c r="Q40" i="44"/>
  <c r="R40" i="44"/>
  <c r="T40" i="44" s="1"/>
  <c r="S40" i="44"/>
  <c r="I41" i="44"/>
  <c r="J41" i="44"/>
  <c r="K41" i="44"/>
  <c r="Q41" i="44"/>
  <c r="R41" i="44"/>
  <c r="S41" i="44"/>
  <c r="I42" i="44"/>
  <c r="J42" i="44"/>
  <c r="K42" i="44"/>
  <c r="Q42" i="44"/>
  <c r="R42" i="44"/>
  <c r="S42" i="44"/>
  <c r="I43" i="44"/>
  <c r="J43" i="44"/>
  <c r="K43" i="44"/>
  <c r="Q43" i="44"/>
  <c r="R43" i="44"/>
  <c r="S43" i="44"/>
  <c r="T43" i="44"/>
  <c r="D44" i="44"/>
  <c r="E44" i="44"/>
  <c r="K44" i="44" s="1"/>
  <c r="K66" i="44" s="1"/>
  <c r="F44" i="44"/>
  <c r="G44" i="44"/>
  <c r="J44" i="44" s="1"/>
  <c r="J66" i="44" s="1"/>
  <c r="H44" i="44"/>
  <c r="H66" i="44" s="1"/>
  <c r="I44" i="44"/>
  <c r="L44" i="44"/>
  <c r="M44" i="44"/>
  <c r="N44" i="44"/>
  <c r="Q44" i="44"/>
  <c r="O44" i="44"/>
  <c r="P44" i="44"/>
  <c r="Y44" i="44"/>
  <c r="Z44" i="44"/>
  <c r="AA44" i="44"/>
  <c r="AA66" i="44"/>
  <c r="AB44" i="44"/>
  <c r="AC44" i="44"/>
  <c r="AD44" i="44"/>
  <c r="AE44" i="44"/>
  <c r="AE66" i="44" s="1"/>
  <c r="AF44" i="44"/>
  <c r="AF57" i="44" s="1"/>
  <c r="AG44" i="44"/>
  <c r="AH44" i="44"/>
  <c r="AH66" i="44" s="1"/>
  <c r="AI44" i="44"/>
  <c r="AI66" i="44"/>
  <c r="AJ44" i="44"/>
  <c r="AK44" i="44"/>
  <c r="AK66" i="44" s="1"/>
  <c r="AL44" i="44"/>
  <c r="AM44" i="44"/>
  <c r="AM66" i="44" s="1"/>
  <c r="AN44" i="44"/>
  <c r="AO44" i="44"/>
  <c r="AP44" i="44"/>
  <c r="AQ44" i="44"/>
  <c r="AQ66" i="44"/>
  <c r="AR44" i="44"/>
  <c r="AS44" i="44"/>
  <c r="AT44" i="44"/>
  <c r="AU44" i="44"/>
  <c r="AU66" i="44" s="1"/>
  <c r="AV44" i="44"/>
  <c r="AV57" i="44" s="1"/>
  <c r="AW44" i="44"/>
  <c r="AW66" i="44"/>
  <c r="AX44" i="44"/>
  <c r="AY44" i="44"/>
  <c r="AY66" i="44" s="1"/>
  <c r="AZ44" i="44"/>
  <c r="BA44" i="44"/>
  <c r="BA66" i="44"/>
  <c r="BB44" i="44"/>
  <c r="BC44" i="44"/>
  <c r="BC66" i="44" s="1"/>
  <c r="BD44" i="44"/>
  <c r="BE44" i="44"/>
  <c r="BE66" i="44"/>
  <c r="BF44" i="44"/>
  <c r="BG44" i="44"/>
  <c r="BG66" i="44" s="1"/>
  <c r="I45" i="44"/>
  <c r="J45" i="44"/>
  <c r="K45" i="44"/>
  <c r="Q45" i="44"/>
  <c r="R45" i="44"/>
  <c r="S45" i="44"/>
  <c r="I46" i="44"/>
  <c r="J46" i="44"/>
  <c r="K46" i="44"/>
  <c r="Q46" i="44"/>
  <c r="R46" i="44"/>
  <c r="S46" i="44"/>
  <c r="D47" i="44"/>
  <c r="E47" i="44"/>
  <c r="F47" i="44"/>
  <c r="G47" i="44"/>
  <c r="J47" i="44"/>
  <c r="H47" i="44"/>
  <c r="I47" i="44"/>
  <c r="K47" i="44"/>
  <c r="K67" i="44"/>
  <c r="L47" i="44"/>
  <c r="M47" i="44"/>
  <c r="N47" i="44"/>
  <c r="O47" i="44"/>
  <c r="P47" i="44"/>
  <c r="Q47" i="44"/>
  <c r="Y47" i="44"/>
  <c r="Y67" i="44"/>
  <c r="Z47" i="44"/>
  <c r="AA47" i="44"/>
  <c r="AB47" i="44"/>
  <c r="AC47" i="44"/>
  <c r="AD47" i="44"/>
  <c r="AE47" i="44"/>
  <c r="AF47" i="44"/>
  <c r="AG47" i="44"/>
  <c r="AH47" i="44"/>
  <c r="AI47" i="44"/>
  <c r="AJ47" i="44"/>
  <c r="AK47" i="44"/>
  <c r="AL47" i="44"/>
  <c r="AM47" i="44"/>
  <c r="AN47" i="44"/>
  <c r="AO47" i="44"/>
  <c r="AP47" i="44"/>
  <c r="AQ47" i="44"/>
  <c r="AR47" i="44"/>
  <c r="AS47" i="44"/>
  <c r="AT47" i="44"/>
  <c r="AU47" i="44"/>
  <c r="AV47" i="44"/>
  <c r="AW47" i="44"/>
  <c r="AX47" i="44"/>
  <c r="AY47" i="44"/>
  <c r="AZ47" i="44"/>
  <c r="BA47" i="44"/>
  <c r="BB47" i="44"/>
  <c r="BC47" i="44"/>
  <c r="BD47" i="44"/>
  <c r="BE47" i="44"/>
  <c r="BF47" i="44"/>
  <c r="BG47" i="44"/>
  <c r="I48" i="44"/>
  <c r="J48" i="44"/>
  <c r="K48" i="44"/>
  <c r="Q48" i="44"/>
  <c r="R48" i="44"/>
  <c r="S48" i="44"/>
  <c r="I49" i="44"/>
  <c r="J49" i="44"/>
  <c r="K49" i="44"/>
  <c r="Q49" i="44"/>
  <c r="R49" i="44"/>
  <c r="S49" i="44"/>
  <c r="I50" i="44"/>
  <c r="J50" i="44"/>
  <c r="K50" i="44"/>
  <c r="Q50" i="44"/>
  <c r="R50" i="44"/>
  <c r="S50" i="44"/>
  <c r="I51" i="44"/>
  <c r="J51" i="44"/>
  <c r="K51" i="44"/>
  <c r="Q51" i="44"/>
  <c r="R51" i="44"/>
  <c r="S51" i="44"/>
  <c r="D52" i="44"/>
  <c r="I52" i="44" s="1"/>
  <c r="E52" i="44"/>
  <c r="K52" i="44"/>
  <c r="K68" i="44" s="1"/>
  <c r="F52" i="44"/>
  <c r="G52" i="44"/>
  <c r="J52" i="44"/>
  <c r="H52" i="44"/>
  <c r="L52" i="44"/>
  <c r="M52" i="44"/>
  <c r="N52" i="44"/>
  <c r="O52" i="44"/>
  <c r="R52" i="44" s="1"/>
  <c r="P52" i="44"/>
  <c r="Q52" i="44"/>
  <c r="S52" i="44"/>
  <c r="S68" i="44" s="1"/>
  <c r="Y52" i="44"/>
  <c r="Z52" i="44"/>
  <c r="AA52" i="44"/>
  <c r="AB52" i="44"/>
  <c r="AC52" i="44"/>
  <c r="AD52" i="44"/>
  <c r="AE52" i="44"/>
  <c r="AF52" i="44"/>
  <c r="AG52" i="44"/>
  <c r="AH52" i="44"/>
  <c r="AI52" i="44"/>
  <c r="AJ52" i="44"/>
  <c r="AK52" i="44"/>
  <c r="AL52" i="44"/>
  <c r="AM52" i="44"/>
  <c r="AN52" i="44"/>
  <c r="AO52" i="44"/>
  <c r="AP52" i="44"/>
  <c r="AQ52" i="44"/>
  <c r="AR52" i="44"/>
  <c r="AS52" i="44"/>
  <c r="AT52" i="44"/>
  <c r="AU52" i="44"/>
  <c r="AV52" i="44"/>
  <c r="AW52" i="44"/>
  <c r="AX52" i="44"/>
  <c r="AY52" i="44"/>
  <c r="AZ52" i="44"/>
  <c r="BA52" i="44"/>
  <c r="BB52" i="44"/>
  <c r="BC52" i="44"/>
  <c r="BD52" i="44"/>
  <c r="BE52" i="44"/>
  <c r="BF52" i="44"/>
  <c r="BG52" i="44"/>
  <c r="BH52" i="44"/>
  <c r="I53" i="44"/>
  <c r="J53" i="44"/>
  <c r="K53" i="44"/>
  <c r="Q53" i="44"/>
  <c r="R53" i="44"/>
  <c r="S53" i="44"/>
  <c r="T53" i="44"/>
  <c r="I54" i="44"/>
  <c r="J54" i="44"/>
  <c r="K54" i="44"/>
  <c r="Q54" i="44"/>
  <c r="R54" i="44"/>
  <c r="S54" i="44"/>
  <c r="I55" i="44"/>
  <c r="J55" i="44"/>
  <c r="K55" i="44"/>
  <c r="Q55" i="44"/>
  <c r="R55" i="44"/>
  <c r="S55" i="44"/>
  <c r="D56" i="44"/>
  <c r="E56" i="44"/>
  <c r="F56" i="44"/>
  <c r="G56" i="44"/>
  <c r="G57" i="44" s="1"/>
  <c r="H56" i="44"/>
  <c r="H57" i="44"/>
  <c r="L56" i="44"/>
  <c r="M56" i="44"/>
  <c r="M69" i="44" s="1"/>
  <c r="N56" i="44"/>
  <c r="Q56" i="44"/>
  <c r="Q69" i="44" s="1"/>
  <c r="O56" i="44"/>
  <c r="P56" i="44"/>
  <c r="S56" i="44" s="1"/>
  <c r="S69" i="44" s="1"/>
  <c r="Y56" i="44"/>
  <c r="Z56" i="44"/>
  <c r="AA56" i="44"/>
  <c r="AA69" i="44" s="1"/>
  <c r="AA70" i="44" s="1"/>
  <c r="AB56" i="44"/>
  <c r="AB57" i="44"/>
  <c r="AC56" i="44"/>
  <c r="AD56" i="44"/>
  <c r="AD57" i="44" s="1"/>
  <c r="AE56" i="44"/>
  <c r="AF56" i="44"/>
  <c r="AG56" i="44"/>
  <c r="AH56" i="44"/>
  <c r="AI56" i="44"/>
  <c r="AI69" i="44" s="1"/>
  <c r="AJ56" i="44"/>
  <c r="AJ57" i="44"/>
  <c r="AK56" i="44"/>
  <c r="AL56" i="44"/>
  <c r="AL57" i="44" s="1"/>
  <c r="AM56" i="44"/>
  <c r="AN56" i="44"/>
  <c r="AN57" i="44"/>
  <c r="AO56" i="44"/>
  <c r="AP56" i="44"/>
  <c r="AQ56" i="44"/>
  <c r="AQ69" i="44" s="1"/>
  <c r="AQ70" i="44" s="1"/>
  <c r="AR56" i="44"/>
  <c r="AR57" i="44"/>
  <c r="AS56" i="44"/>
  <c r="AT56" i="44"/>
  <c r="AT57" i="44" s="1"/>
  <c r="AU56" i="44"/>
  <c r="AV56" i="44"/>
  <c r="AW56" i="44"/>
  <c r="AX56" i="44"/>
  <c r="AY56" i="44"/>
  <c r="AY69" i="44" s="1"/>
  <c r="AY70" i="44" s="1"/>
  <c r="AZ56" i="44"/>
  <c r="AZ57" i="44"/>
  <c r="BA56" i="44"/>
  <c r="BB56" i="44"/>
  <c r="BB57" i="44" s="1"/>
  <c r="BC56" i="44"/>
  <c r="BC69" i="44" s="1"/>
  <c r="BD56" i="44"/>
  <c r="BD57" i="44"/>
  <c r="BE56" i="44"/>
  <c r="BF56" i="44"/>
  <c r="BF57" i="44" s="1"/>
  <c r="N57" i="44"/>
  <c r="X57" i="44"/>
  <c r="AU57" i="44"/>
  <c r="BM57" i="44"/>
  <c r="BN57" i="44"/>
  <c r="BO57" i="44"/>
  <c r="BP57" i="44"/>
  <c r="BQ57" i="44"/>
  <c r="BR57" i="44"/>
  <c r="BS57" i="44"/>
  <c r="BT57" i="44"/>
  <c r="BU57" i="44"/>
  <c r="BV57" i="44"/>
  <c r="BW57" i="44"/>
  <c r="BX57" i="44"/>
  <c r="BY57" i="44"/>
  <c r="BZ57" i="44"/>
  <c r="CA57" i="44"/>
  <c r="CB57" i="44"/>
  <c r="CC57" i="44"/>
  <c r="CD57" i="44"/>
  <c r="E59" i="44"/>
  <c r="O59" i="44"/>
  <c r="U59" i="44"/>
  <c r="V59" i="44"/>
  <c r="V70" i="44" s="1"/>
  <c r="W59" i="44"/>
  <c r="X59" i="44"/>
  <c r="Y59" i="44"/>
  <c r="AC59" i="44"/>
  <c r="AG59" i="44"/>
  <c r="AG70" i="44" s="1"/>
  <c r="AK59" i="44"/>
  <c r="AO59" i="44"/>
  <c r="AS59" i="44"/>
  <c r="AW59" i="44"/>
  <c r="BA59" i="44"/>
  <c r="BE59" i="44"/>
  <c r="BE70" i="44" s="1"/>
  <c r="BM59" i="44"/>
  <c r="BM70" i="44" s="1"/>
  <c r="BN59" i="44"/>
  <c r="BO59" i="44"/>
  <c r="BP59" i="44"/>
  <c r="BP70" i="44" s="1"/>
  <c r="BQ59" i="44"/>
  <c r="BQ70" i="44" s="1"/>
  <c r="BR59" i="44"/>
  <c r="BS59" i="44"/>
  <c r="BT59" i="44"/>
  <c r="BT70" i="44" s="1"/>
  <c r="BU59" i="44"/>
  <c r="BU70" i="44" s="1"/>
  <c r="BV59" i="44"/>
  <c r="BW59" i="44"/>
  <c r="BX59" i="44"/>
  <c r="BX70" i="44" s="1"/>
  <c r="BY59" i="44"/>
  <c r="BY70" i="44" s="1"/>
  <c r="BZ59" i="44"/>
  <c r="CA59" i="44"/>
  <c r="CB59" i="44"/>
  <c r="CB70" i="44" s="1"/>
  <c r="CC59" i="44"/>
  <c r="CC70" i="44" s="1"/>
  <c r="CD59" i="44"/>
  <c r="CE59" i="44"/>
  <c r="CF59" i="44"/>
  <c r="CF70" i="44" s="1"/>
  <c r="CG59" i="44"/>
  <c r="CG70" i="44" s="1"/>
  <c r="CH59" i="44"/>
  <c r="CI59" i="44"/>
  <c r="CJ59" i="44"/>
  <c r="CJ70" i="44" s="1"/>
  <c r="CK59" i="44"/>
  <c r="CK70" i="44" s="1"/>
  <c r="CL59" i="44"/>
  <c r="CM59" i="44"/>
  <c r="CN59" i="44"/>
  <c r="CN70" i="44" s="1"/>
  <c r="CO59" i="44"/>
  <c r="CO70" i="44" s="1"/>
  <c r="CP59" i="44"/>
  <c r="CQ59" i="44"/>
  <c r="CR59" i="44"/>
  <c r="CR70" i="44" s="1"/>
  <c r="CS59" i="44"/>
  <c r="CS70" i="44" s="1"/>
  <c r="D60" i="44"/>
  <c r="F60" i="44"/>
  <c r="H60" i="44"/>
  <c r="L60" i="44"/>
  <c r="N60" i="44"/>
  <c r="P60" i="44"/>
  <c r="U60" i="44"/>
  <c r="V60" i="44"/>
  <c r="W60" i="44"/>
  <c r="X60" i="44"/>
  <c r="AB60" i="44"/>
  <c r="AD60" i="44"/>
  <c r="AF60" i="44"/>
  <c r="AJ60" i="44"/>
  <c r="AL60" i="44"/>
  <c r="AN60" i="44"/>
  <c r="AN70" i="44" s="1"/>
  <c r="AR60" i="44"/>
  <c r="AT60" i="44"/>
  <c r="AV60" i="44"/>
  <c r="AZ60" i="44"/>
  <c r="BB60" i="44"/>
  <c r="BD60" i="44"/>
  <c r="BH60" i="44"/>
  <c r="BH70" i="44" s="1"/>
  <c r="BM60" i="44"/>
  <c r="BN60" i="44"/>
  <c r="BN70" i="44" s="1"/>
  <c r="BO60" i="44"/>
  <c r="BP60" i="44"/>
  <c r="BQ60" i="44"/>
  <c r="BR60" i="44"/>
  <c r="BR70" i="44" s="1"/>
  <c r="BS60" i="44"/>
  <c r="BT60" i="44"/>
  <c r="BU60" i="44"/>
  <c r="BV60" i="44"/>
  <c r="BV70" i="44" s="1"/>
  <c r="BW60" i="44"/>
  <c r="BX60" i="44"/>
  <c r="BY60" i="44"/>
  <c r="BZ60" i="44"/>
  <c r="BZ70" i="44" s="1"/>
  <c r="CA60" i="44"/>
  <c r="CB60" i="44"/>
  <c r="CC60" i="44"/>
  <c r="CD60" i="44"/>
  <c r="CD70" i="44" s="1"/>
  <c r="CE60" i="44"/>
  <c r="CF60" i="44"/>
  <c r="CG60" i="44"/>
  <c r="CH60" i="44"/>
  <c r="CH70" i="44" s="1"/>
  <c r="CI60" i="44"/>
  <c r="CJ60" i="44"/>
  <c r="CK60" i="44"/>
  <c r="CL60" i="44"/>
  <c r="CL70" i="44" s="1"/>
  <c r="CM60" i="44"/>
  <c r="CN60" i="44"/>
  <c r="CO60" i="44"/>
  <c r="CP60" i="44"/>
  <c r="CP70" i="44" s="1"/>
  <c r="CQ60" i="44"/>
  <c r="CR60" i="44"/>
  <c r="CS60" i="44"/>
  <c r="D61" i="44"/>
  <c r="F61" i="44"/>
  <c r="H61" i="44"/>
  <c r="L61" i="44"/>
  <c r="O61" i="44"/>
  <c r="U61" i="44"/>
  <c r="U70" i="44" s="1"/>
  <c r="V61" i="44"/>
  <c r="W61" i="44"/>
  <c r="X61" i="44"/>
  <c r="Y61" i="44"/>
  <c r="Y70" i="44" s="1"/>
  <c r="Z61" i="44"/>
  <c r="AA61" i="44"/>
  <c r="AB61" i="44"/>
  <c r="AC61" i="44"/>
  <c r="AD61" i="44"/>
  <c r="AE61" i="44"/>
  <c r="AF61" i="44"/>
  <c r="AG61" i="44"/>
  <c r="AH61" i="44"/>
  <c r="AI61" i="44"/>
  <c r="AJ61" i="44"/>
  <c r="AK61" i="44"/>
  <c r="AL61" i="44"/>
  <c r="AM61" i="44"/>
  <c r="AN61" i="44"/>
  <c r="AO61" i="44"/>
  <c r="AO70" i="44" s="1"/>
  <c r="AP61" i="44"/>
  <c r="AQ61" i="44"/>
  <c r="AR61" i="44"/>
  <c r="AS61" i="44"/>
  <c r="AT61" i="44"/>
  <c r="AU61" i="44"/>
  <c r="AV61" i="44"/>
  <c r="AW61" i="44"/>
  <c r="AW70" i="44" s="1"/>
  <c r="AX61" i="44"/>
  <c r="AY61" i="44"/>
  <c r="AZ61" i="44"/>
  <c r="BA61" i="44"/>
  <c r="BB61" i="44"/>
  <c r="BC61" i="44"/>
  <c r="BD61" i="44"/>
  <c r="BE61" i="44"/>
  <c r="BF61" i="44"/>
  <c r="BG61" i="44"/>
  <c r="BH61" i="44"/>
  <c r="BM61" i="44"/>
  <c r="BN61" i="44"/>
  <c r="BO61" i="44"/>
  <c r="BP61" i="44"/>
  <c r="BQ61" i="44"/>
  <c r="BR61" i="44"/>
  <c r="BS61" i="44"/>
  <c r="BT61" i="44"/>
  <c r="BU61" i="44"/>
  <c r="BV61" i="44"/>
  <c r="BW61" i="44"/>
  <c r="BX61" i="44"/>
  <c r="BY61" i="44"/>
  <c r="BZ61" i="44"/>
  <c r="CA61" i="44"/>
  <c r="CB61" i="44"/>
  <c r="CC61" i="44"/>
  <c r="CD61" i="44"/>
  <c r="CE61" i="44"/>
  <c r="CF61" i="44"/>
  <c r="CG61" i="44"/>
  <c r="CH61" i="44"/>
  <c r="CI61" i="44"/>
  <c r="CJ61" i="44"/>
  <c r="CK61" i="44"/>
  <c r="CL61" i="44"/>
  <c r="CM61" i="44"/>
  <c r="CN61" i="44"/>
  <c r="CO61" i="44"/>
  <c r="CP61" i="44"/>
  <c r="CQ61" i="44"/>
  <c r="CR61" i="44"/>
  <c r="CS61" i="44"/>
  <c r="E62" i="44"/>
  <c r="G62" i="44"/>
  <c r="H62" i="44"/>
  <c r="I62" i="44"/>
  <c r="L62" i="44"/>
  <c r="N62" i="44"/>
  <c r="P62" i="44"/>
  <c r="U62" i="44"/>
  <c r="V62" i="44"/>
  <c r="W62" i="44"/>
  <c r="X62" i="44"/>
  <c r="Z62" i="44"/>
  <c r="AD62" i="44"/>
  <c r="AF62" i="44"/>
  <c r="AL62" i="44"/>
  <c r="AL70" i="44" s="1"/>
  <c r="AN62" i="44"/>
  <c r="AP62" i="44"/>
  <c r="AV62" i="44"/>
  <c r="AX62" i="44"/>
  <c r="BB62" i="44"/>
  <c r="BB70" i="44" s="1"/>
  <c r="BF62" i="44"/>
  <c r="BM62" i="44"/>
  <c r="BN62" i="44"/>
  <c r="BO62" i="44"/>
  <c r="BP62" i="44"/>
  <c r="BQ62" i="44"/>
  <c r="BR62" i="44"/>
  <c r="BS62" i="44"/>
  <c r="BT62" i="44"/>
  <c r="BU62" i="44"/>
  <c r="BV62" i="44"/>
  <c r="BW62" i="44"/>
  <c r="BX62" i="44"/>
  <c r="BY62" i="44"/>
  <c r="BZ62" i="44"/>
  <c r="CA62" i="44"/>
  <c r="CB62" i="44"/>
  <c r="CC62" i="44"/>
  <c r="CD62" i="44"/>
  <c r="CE62" i="44"/>
  <c r="CF62" i="44"/>
  <c r="CG62" i="44"/>
  <c r="CH62" i="44"/>
  <c r="CI62" i="44"/>
  <c r="CJ62" i="44"/>
  <c r="CK62" i="44"/>
  <c r="CL62" i="44"/>
  <c r="CM62" i="44"/>
  <c r="CN62" i="44"/>
  <c r="CO62" i="44"/>
  <c r="CP62" i="44"/>
  <c r="CQ62" i="44"/>
  <c r="CR62" i="44"/>
  <c r="CS62" i="44"/>
  <c r="E63" i="44"/>
  <c r="L63" i="44"/>
  <c r="N63" i="44"/>
  <c r="P63" i="44"/>
  <c r="U63" i="44"/>
  <c r="V63" i="44"/>
  <c r="W63" i="44"/>
  <c r="X63" i="44"/>
  <c r="X70" i="44" s="1"/>
  <c r="Y63" i="44"/>
  <c r="AA63" i="44"/>
  <c r="AC63" i="44"/>
  <c r="AE63" i="44"/>
  <c r="AG63" i="44"/>
  <c r="AI63" i="44"/>
  <c r="AK63" i="44"/>
  <c r="AM63" i="44"/>
  <c r="AO63" i="44"/>
  <c r="AQ63" i="44"/>
  <c r="AS63" i="44"/>
  <c r="AU63" i="44"/>
  <c r="AW63" i="44"/>
  <c r="AY63" i="44"/>
  <c r="BA63" i="44"/>
  <c r="BC63" i="44"/>
  <c r="BE63" i="44"/>
  <c r="BG63" i="44"/>
  <c r="BJ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M64" i="44"/>
  <c r="N64" i="44"/>
  <c r="O64" i="44"/>
  <c r="Q64" i="44"/>
  <c r="R64" i="44"/>
  <c r="U64" i="44"/>
  <c r="V64" i="44"/>
  <c r="W64" i="44"/>
  <c r="X64" i="44"/>
  <c r="Y64" i="44"/>
  <c r="Z64" i="44"/>
  <c r="AA64" i="44"/>
  <c r="AB64" i="44"/>
  <c r="AC64" i="44"/>
  <c r="AD64" i="44"/>
  <c r="AE64" i="44"/>
  <c r="AF64" i="44"/>
  <c r="AG64" i="44"/>
  <c r="AH64" i="44"/>
  <c r="AI64" i="44"/>
  <c r="AJ64" i="44"/>
  <c r="AK64" i="44"/>
  <c r="AL64" i="44"/>
  <c r="AM64" i="44"/>
  <c r="AN64" i="44"/>
  <c r="AO64" i="44"/>
  <c r="AP64" i="44"/>
  <c r="AQ64" i="44"/>
  <c r="AR64" i="44"/>
  <c r="AS64" i="44"/>
  <c r="AT64" i="44"/>
  <c r="AU64" i="44"/>
  <c r="AV64" i="44"/>
  <c r="AW64" i="44"/>
  <c r="AX64" i="44"/>
  <c r="AY64" i="44"/>
  <c r="AZ64" i="44"/>
  <c r="BA64" i="44"/>
  <c r="BB64" i="44"/>
  <c r="BC64" i="44"/>
  <c r="BD64" i="44"/>
  <c r="BE64" i="44"/>
  <c r="BF64" i="44"/>
  <c r="BG64" i="44"/>
  <c r="BH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D65" i="44"/>
  <c r="F65" i="44"/>
  <c r="H65" i="44"/>
  <c r="L65" i="44"/>
  <c r="N65" i="44"/>
  <c r="Q65" i="44"/>
  <c r="R65" i="44"/>
  <c r="U65" i="44"/>
  <c r="V65" i="44"/>
  <c r="W65" i="44"/>
  <c r="X65" i="44"/>
  <c r="Z65" i="44"/>
  <c r="AB65" i="44"/>
  <c r="AD65" i="44"/>
  <c r="AF65" i="44"/>
  <c r="AH65" i="44"/>
  <c r="AL65" i="44"/>
  <c r="AN65" i="44"/>
  <c r="AP65" i="44"/>
  <c r="AR65" i="44"/>
  <c r="AT65" i="44"/>
  <c r="AV65" i="44"/>
  <c r="AX65" i="44"/>
  <c r="AZ65" i="44"/>
  <c r="BB65" i="44"/>
  <c r="BD65" i="44"/>
  <c r="BF65" i="44"/>
  <c r="BG65" i="44"/>
  <c r="BH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D66" i="44"/>
  <c r="F66" i="44"/>
  <c r="I66" i="44"/>
  <c r="L66" i="44"/>
  <c r="N66" i="44"/>
  <c r="P66" i="44"/>
  <c r="U66" i="44"/>
  <c r="V66" i="44"/>
  <c r="W66" i="44"/>
  <c r="X66" i="44"/>
  <c r="Z66" i="44"/>
  <c r="AB66" i="44"/>
  <c r="AD66" i="44"/>
  <c r="AF66" i="44"/>
  <c r="AJ66" i="44"/>
  <c r="AL66" i="44"/>
  <c r="AN66" i="44"/>
  <c r="AP66" i="44"/>
  <c r="AR66" i="44"/>
  <c r="AT66" i="44"/>
  <c r="AV66" i="44"/>
  <c r="AX66" i="44"/>
  <c r="AZ66" i="44"/>
  <c r="BB66" i="44"/>
  <c r="BD66" i="44"/>
  <c r="BF66" i="44"/>
  <c r="BH66" i="44"/>
  <c r="BM66" i="44"/>
  <c r="BN66" i="44"/>
  <c r="BO66" i="44"/>
  <c r="BP66" i="44"/>
  <c r="BQ66" i="44"/>
  <c r="BR66" i="44"/>
  <c r="BS66" i="44"/>
  <c r="BT66" i="44"/>
  <c r="BU66" i="44"/>
  <c r="BV66" i="44"/>
  <c r="BW66" i="44"/>
  <c r="BX66" i="44"/>
  <c r="BY66" i="44"/>
  <c r="BZ66" i="44"/>
  <c r="CA66" i="44"/>
  <c r="CB66" i="44"/>
  <c r="CC66" i="44"/>
  <c r="CD66" i="44"/>
  <c r="CE66" i="44"/>
  <c r="CF66" i="44"/>
  <c r="CG66" i="44"/>
  <c r="CH66" i="44"/>
  <c r="CI66" i="44"/>
  <c r="CJ66" i="44"/>
  <c r="CK66" i="44"/>
  <c r="CL66" i="44"/>
  <c r="CM66" i="44"/>
  <c r="CN66" i="44"/>
  <c r="CO66" i="44"/>
  <c r="CP66" i="44"/>
  <c r="CQ66" i="44"/>
  <c r="CR66" i="44"/>
  <c r="CS66" i="44"/>
  <c r="D67" i="44"/>
  <c r="E67" i="44"/>
  <c r="F67" i="44"/>
  <c r="G67" i="44"/>
  <c r="H67" i="44"/>
  <c r="I67" i="44"/>
  <c r="J67" i="44"/>
  <c r="L67" i="44"/>
  <c r="N67" i="44"/>
  <c r="P67" i="44"/>
  <c r="U67" i="44"/>
  <c r="V67" i="44"/>
  <c r="W67" i="44"/>
  <c r="X67" i="44"/>
  <c r="Z67" i="44"/>
  <c r="AA67" i="44"/>
  <c r="AB67" i="44"/>
  <c r="AC67" i="44"/>
  <c r="AD67" i="44"/>
  <c r="AE67" i="44"/>
  <c r="AF67" i="44"/>
  <c r="AG67" i="44"/>
  <c r="AH67" i="44"/>
  <c r="AI67" i="44"/>
  <c r="AJ67" i="44"/>
  <c r="AK67" i="44"/>
  <c r="AL67" i="44"/>
  <c r="AM67" i="44"/>
  <c r="AN67" i="44"/>
  <c r="AO67" i="44"/>
  <c r="AP67" i="44"/>
  <c r="AQ67" i="44"/>
  <c r="AR67" i="44"/>
  <c r="AS67" i="44"/>
  <c r="AT67" i="44"/>
  <c r="AU67" i="44"/>
  <c r="AV67" i="44"/>
  <c r="AW67" i="44"/>
  <c r="AX67" i="44"/>
  <c r="AY67" i="44"/>
  <c r="AZ67" i="44"/>
  <c r="BA67" i="44"/>
  <c r="BB67" i="44"/>
  <c r="BC67" i="44"/>
  <c r="BD67" i="44"/>
  <c r="BE67" i="44"/>
  <c r="BF67" i="44"/>
  <c r="BG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J67" i="44"/>
  <c r="CK67" i="44"/>
  <c r="CL67" i="44"/>
  <c r="CM67" i="44"/>
  <c r="CN67" i="44"/>
  <c r="CO67" i="44"/>
  <c r="CP67" i="44"/>
  <c r="CQ67" i="44"/>
  <c r="CR67" i="44"/>
  <c r="CS67" i="44"/>
  <c r="D68" i="44"/>
  <c r="F68" i="44"/>
  <c r="G68" i="44"/>
  <c r="H68" i="44"/>
  <c r="J68" i="44"/>
  <c r="L68" i="44"/>
  <c r="M68" i="44"/>
  <c r="N68" i="44"/>
  <c r="O68" i="44"/>
  <c r="P68" i="44"/>
  <c r="Q68" i="44"/>
  <c r="R68" i="44"/>
  <c r="U68" i="44"/>
  <c r="V68" i="44"/>
  <c r="W68" i="44"/>
  <c r="X68" i="44"/>
  <c r="Y68" i="44"/>
  <c r="Z68" i="44"/>
  <c r="AA68" i="44"/>
  <c r="AB68" i="44"/>
  <c r="AC68" i="44"/>
  <c r="AD68" i="44"/>
  <c r="AE68" i="44"/>
  <c r="AF68" i="44"/>
  <c r="AG68" i="44"/>
  <c r="AH68" i="44"/>
  <c r="AI68" i="44"/>
  <c r="AJ68" i="44"/>
  <c r="AK68" i="44"/>
  <c r="AL68" i="44"/>
  <c r="AM68" i="44"/>
  <c r="AN68" i="44"/>
  <c r="AO68" i="44"/>
  <c r="AP68" i="44"/>
  <c r="AQ68" i="44"/>
  <c r="AR68" i="44"/>
  <c r="AS68" i="44"/>
  <c r="AT68" i="44"/>
  <c r="AU68" i="44"/>
  <c r="AV68" i="44"/>
  <c r="AW68" i="44"/>
  <c r="AX68" i="44"/>
  <c r="AY68" i="44"/>
  <c r="AZ68" i="44"/>
  <c r="BA68" i="44"/>
  <c r="BB68" i="44"/>
  <c r="BC68" i="44"/>
  <c r="BD68" i="44"/>
  <c r="BE68" i="44"/>
  <c r="BF68" i="44"/>
  <c r="BG68" i="44"/>
  <c r="BH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D69" i="44"/>
  <c r="H69" i="44"/>
  <c r="L69" i="44"/>
  <c r="N69" i="44"/>
  <c r="O69" i="44"/>
  <c r="P69" i="44"/>
  <c r="U69" i="44"/>
  <c r="V69" i="44"/>
  <c r="W69" i="44"/>
  <c r="X69" i="44"/>
  <c r="Y69" i="44"/>
  <c r="AC69" i="44"/>
  <c r="AE69" i="44"/>
  <c r="AG69" i="44"/>
  <c r="AK69" i="44"/>
  <c r="AM69" i="44"/>
  <c r="AO69" i="44"/>
  <c r="AS69" i="44"/>
  <c r="AU69" i="44"/>
  <c r="AW69" i="44"/>
  <c r="BA69" i="44"/>
  <c r="BE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R69" i="44"/>
  <c r="CS69" i="44"/>
  <c r="W70" i="44"/>
  <c r="BO70" i="44"/>
  <c r="BS70" i="44"/>
  <c r="BW70" i="44"/>
  <c r="CA70" i="44"/>
  <c r="CE70" i="44"/>
  <c r="CI70" i="44"/>
  <c r="CM70" i="44"/>
  <c r="CQ70" i="44"/>
  <c r="H20" i="35"/>
  <c r="I20" i="35" s="1"/>
  <c r="G20" i="35"/>
  <c r="H21" i="35"/>
  <c r="G21" i="35"/>
  <c r="H22" i="35"/>
  <c r="I22" i="35" s="1"/>
  <c r="G22" i="35"/>
  <c r="H23" i="35"/>
  <c r="G23" i="35"/>
  <c r="G24" i="35"/>
  <c r="I24" i="35" s="1"/>
  <c r="H25" i="35"/>
  <c r="I25" i="35" s="1"/>
  <c r="G25" i="35"/>
  <c r="H8" i="35"/>
  <c r="G8" i="35"/>
  <c r="I8" i="35" s="1"/>
  <c r="H9" i="35"/>
  <c r="I9" i="35"/>
  <c r="G9" i="35"/>
  <c r="G6" i="35"/>
  <c r="G7" i="35"/>
  <c r="G10" i="35"/>
  <c r="I10" i="35" s="1"/>
  <c r="G11" i="35"/>
  <c r="G12" i="35"/>
  <c r="G13" i="35"/>
  <c r="I13" i="35" s="1"/>
  <c r="G14" i="35"/>
  <c r="G15" i="35"/>
  <c r="I15" i="35" s="1"/>
  <c r="G16" i="35"/>
  <c r="G17" i="35"/>
  <c r="I17" i="35" s="1"/>
  <c r="G18" i="35"/>
  <c r="I18" i="35"/>
  <c r="G19" i="35"/>
  <c r="D32" i="41"/>
  <c r="C32" i="41"/>
  <c r="D29" i="41"/>
  <c r="C29" i="41"/>
  <c r="D26" i="41"/>
  <c r="C26" i="41"/>
  <c r="D23" i="41"/>
  <c r="C23" i="41"/>
  <c r="D20" i="41"/>
  <c r="C20" i="41"/>
  <c r="D17" i="41"/>
  <c r="C17" i="41"/>
  <c r="D14" i="41"/>
  <c r="C14" i="41"/>
  <c r="D11" i="41"/>
  <c r="C11" i="41"/>
  <c r="D8" i="41"/>
  <c r="C8" i="41"/>
  <c r="D5" i="41"/>
  <c r="C5" i="41"/>
  <c r="C26" i="35"/>
  <c r="D26" i="35"/>
  <c r="E26" i="35"/>
  <c r="F26" i="35"/>
  <c r="G26" i="35"/>
  <c r="B26" i="35"/>
  <c r="I6" i="35"/>
  <c r="H7" i="35"/>
  <c r="I7" i="35"/>
  <c r="H11" i="35"/>
  <c r="I11" i="35"/>
  <c r="I12" i="35"/>
  <c r="H13" i="35"/>
  <c r="H14" i="35"/>
  <c r="I14" i="35" s="1"/>
  <c r="H15" i="35"/>
  <c r="H16" i="35"/>
  <c r="I16" i="35" s="1"/>
  <c r="H17" i="35"/>
  <c r="H19" i="35"/>
  <c r="I19" i="35" s="1"/>
  <c r="H5" i="35"/>
  <c r="G5" i="35"/>
  <c r="G753" i="31"/>
  <c r="H753" i="31"/>
  <c r="I753" i="31"/>
  <c r="J753" i="31"/>
  <c r="K753" i="31"/>
  <c r="J56" i="44"/>
  <c r="J69" i="44" s="1"/>
  <c r="E57" i="44"/>
  <c r="K56" i="44"/>
  <c r="Q67" i="44"/>
  <c r="R47" i="44"/>
  <c r="R67" i="44"/>
  <c r="O67" i="44"/>
  <c r="S47" i="44"/>
  <c r="S67" i="44" s="1"/>
  <c r="M67" i="44"/>
  <c r="T45" i="44"/>
  <c r="AS57" i="44"/>
  <c r="AS66" i="44"/>
  <c r="AO57" i="44"/>
  <c r="AO66" i="44"/>
  <c r="AK57" i="44"/>
  <c r="AG57" i="44"/>
  <c r="AG66" i="44"/>
  <c r="AC57" i="44"/>
  <c r="AC66" i="44"/>
  <c r="Y57" i="44"/>
  <c r="Y66" i="44"/>
  <c r="J38" i="44"/>
  <c r="J65" i="44" s="1"/>
  <c r="G65" i="44"/>
  <c r="K38" i="44"/>
  <c r="K65" i="44"/>
  <c r="E65" i="44"/>
  <c r="T34" i="44"/>
  <c r="J33" i="44"/>
  <c r="J64" i="44"/>
  <c r="G64" i="44"/>
  <c r="K33" i="44"/>
  <c r="K64" i="44" s="1"/>
  <c r="E64" i="44"/>
  <c r="T29" i="44"/>
  <c r="T25" i="44"/>
  <c r="R22" i="44"/>
  <c r="R62" i="44" s="1"/>
  <c r="O62" i="44"/>
  <c r="T20" i="44"/>
  <c r="BL17" i="44"/>
  <c r="BL61" i="44" s="1"/>
  <c r="BI61" i="44"/>
  <c r="BL47" i="44"/>
  <c r="BL67" i="44" s="1"/>
  <c r="BL28" i="44"/>
  <c r="BL63" i="44" s="1"/>
  <c r="BK69" i="44"/>
  <c r="E69" i="44"/>
  <c r="BI67" i="44"/>
  <c r="BH63" i="44"/>
  <c r="BF63" i="44"/>
  <c r="BD63" i="44"/>
  <c r="BB63" i="44"/>
  <c r="AZ63" i="44"/>
  <c r="AX63" i="44"/>
  <c r="AV63" i="44"/>
  <c r="AT63" i="44"/>
  <c r="AR63" i="44"/>
  <c r="AP63" i="44"/>
  <c r="AN63" i="44"/>
  <c r="AL63" i="44"/>
  <c r="AJ63" i="44"/>
  <c r="AH63" i="44"/>
  <c r="AF63" i="44"/>
  <c r="AD63" i="44"/>
  <c r="AB63" i="44"/>
  <c r="Z63" i="44"/>
  <c r="H63" i="44"/>
  <c r="D63" i="44"/>
  <c r="N59" i="44"/>
  <c r="H59" i="44"/>
  <c r="H70" i="44" s="1"/>
  <c r="D59" i="44"/>
  <c r="D70" i="44" s="1"/>
  <c r="BE57" i="44"/>
  <c r="AW57" i="44"/>
  <c r="AI57" i="44"/>
  <c r="T48" i="44"/>
  <c r="Q66" i="44"/>
  <c r="R44" i="44"/>
  <c r="R66" i="44" s="1"/>
  <c r="O66" i="44"/>
  <c r="S44" i="44"/>
  <c r="S66" i="44"/>
  <c r="M66" i="44"/>
  <c r="T42" i="44"/>
  <c r="L57" i="44"/>
  <c r="I14" i="44"/>
  <c r="I60" i="44" s="1"/>
  <c r="T11" i="44"/>
  <c r="R56" i="44"/>
  <c r="R57" i="44" s="1"/>
  <c r="M57" i="44"/>
  <c r="T54" i="44"/>
  <c r="T52" i="44"/>
  <c r="T68" i="44" s="1"/>
  <c r="T50" i="44"/>
  <c r="T36" i="44"/>
  <c r="T27" i="44"/>
  <c r="Q28" i="44"/>
  <c r="Q63" i="44" s="1"/>
  <c r="I17" i="44"/>
  <c r="I61" i="44" s="1"/>
  <c r="T13" i="44"/>
  <c r="T8" i="44"/>
  <c r="BJ14" i="44"/>
  <c r="BJ60" i="44" s="1"/>
  <c r="BI44" i="44"/>
  <c r="K69" i="44"/>
  <c r="BI66" i="44"/>
  <c r="R69" i="44"/>
  <c r="I5" i="35"/>
  <c r="I23" i="35"/>
  <c r="I21" i="35"/>
  <c r="BL22" i="44"/>
  <c r="BL62" i="44" s="1"/>
  <c r="BI62" i="44"/>
  <c r="BI64" i="44"/>
  <c r="AM70" i="44"/>
  <c r="BI60" i="44"/>
  <c r="BD69" i="44"/>
  <c r="BB69" i="44"/>
  <c r="AZ69" i="44"/>
  <c r="AZ70" i="44" s="1"/>
  <c r="AX69" i="44"/>
  <c r="AV69" i="44"/>
  <c r="AV70" i="44"/>
  <c r="AR69" i="44"/>
  <c r="AR70" i="44"/>
  <c r="AP69" i="44"/>
  <c r="AN69" i="44"/>
  <c r="AL69" i="44"/>
  <c r="AJ69" i="44"/>
  <c r="AH69" i="44"/>
  <c r="AF69" i="44"/>
  <c r="AF70" i="44"/>
  <c r="AB69" i="44"/>
  <c r="AB70" i="44"/>
  <c r="Z69" i="44"/>
  <c r="F69" i="44"/>
  <c r="E68" i="44"/>
  <c r="BC65" i="44"/>
  <c r="AE65" i="44"/>
  <c r="AE70" i="44"/>
  <c r="O65" i="44"/>
  <c r="O70" i="44"/>
  <c r="M65" i="44"/>
  <c r="T55" i="44"/>
  <c r="AY57" i="44"/>
  <c r="T49" i="44"/>
  <c r="I38" i="44"/>
  <c r="I65" i="44"/>
  <c r="R14" i="44"/>
  <c r="R60" i="44" s="1"/>
  <c r="R70" i="44" s="1"/>
  <c r="Q60" i="44"/>
  <c r="J14" i="44"/>
  <c r="J60" i="44"/>
  <c r="T10" i="44"/>
  <c r="Q59" i="44"/>
  <c r="BK52" i="44"/>
  <c r="BK68" i="44" s="1"/>
  <c r="BH57" i="44"/>
  <c r="I56" i="44"/>
  <c r="T46" i="44"/>
  <c r="T41" i="44"/>
  <c r="T37" i="44"/>
  <c r="I33" i="44"/>
  <c r="I64" i="44" s="1"/>
  <c r="J28" i="44"/>
  <c r="J63" i="44" s="1"/>
  <c r="T21" i="44"/>
  <c r="S17" i="44"/>
  <c r="S61" i="44"/>
  <c r="P61" i="44"/>
  <c r="L70" i="44"/>
  <c r="BG69" i="44"/>
  <c r="BG57" i="44"/>
  <c r="I69" i="44"/>
  <c r="I68" i="44" l="1"/>
  <c r="AT70" i="44"/>
  <c r="Q70" i="44"/>
  <c r="BK66" i="44"/>
  <c r="BK70" i="44" s="1"/>
  <c r="BL44" i="44"/>
  <c r="BL66" i="44" s="1"/>
  <c r="BC70" i="44"/>
  <c r="T38" i="44"/>
  <c r="T65" i="44" s="1"/>
  <c r="S65" i="44"/>
  <c r="AI70" i="44"/>
  <c r="AH70" i="44"/>
  <c r="S70" i="44"/>
  <c r="BJ70" i="44"/>
  <c r="BJ68" i="44"/>
  <c r="BL52" i="44"/>
  <c r="BL68" i="44" s="1"/>
  <c r="BJ69" i="44"/>
  <c r="BJ57" i="44"/>
  <c r="BL56" i="44"/>
  <c r="BL69" i="44" s="1"/>
  <c r="AS70" i="44"/>
  <c r="AK70" i="44"/>
  <c r="AC70" i="44"/>
  <c r="BC57" i="44"/>
  <c r="T26" i="44"/>
  <c r="T7" i="44"/>
  <c r="S57" i="44"/>
  <c r="BK57" i="44"/>
  <c r="T17" i="44"/>
  <c r="T61" i="44" s="1"/>
  <c r="T9" i="44"/>
  <c r="T59" i="44" s="1"/>
  <c r="AM57" i="44"/>
  <c r="AD69" i="44"/>
  <c r="AD70" i="44" s="1"/>
  <c r="AT69" i="44"/>
  <c r="BF69" i="44"/>
  <c r="BF70" i="44" s="1"/>
  <c r="T44" i="44"/>
  <c r="T66" i="44" s="1"/>
  <c r="T28" i="44"/>
  <c r="T63" i="44" s="1"/>
  <c r="T47" i="44"/>
  <c r="T67" i="44" s="1"/>
  <c r="BL14" i="44"/>
  <c r="BL60" i="44" s="1"/>
  <c r="BL33" i="44"/>
  <c r="BL64" i="44" s="1"/>
  <c r="K57" i="44"/>
  <c r="T22" i="44"/>
  <c r="T62" i="44" s="1"/>
  <c r="T56" i="44"/>
  <c r="T69" i="44" s="1"/>
  <c r="T33" i="44"/>
  <c r="T64" i="44" s="1"/>
  <c r="O57" i="44"/>
  <c r="Q57" i="44"/>
  <c r="T57" i="44" s="1"/>
  <c r="P57" i="44"/>
  <c r="AA57" i="44"/>
  <c r="AQ57" i="44"/>
  <c r="BA57" i="44"/>
  <c r="P59" i="44"/>
  <c r="P70" i="44" s="1"/>
  <c r="G69" i="44"/>
  <c r="BI65" i="44"/>
  <c r="I9" i="44"/>
  <c r="I59" i="44" s="1"/>
  <c r="M62" i="44"/>
  <c r="M70" i="44" s="1"/>
  <c r="G66" i="44"/>
  <c r="E66" i="44"/>
  <c r="E70" i="44" s="1"/>
  <c r="P65" i="44"/>
  <c r="N61" i="44"/>
  <c r="N70" i="44" s="1"/>
  <c r="G61" i="44"/>
  <c r="AX57" i="44"/>
  <c r="AP57" i="44"/>
  <c r="AH57" i="44"/>
  <c r="Z57" i="44"/>
  <c r="F57" i="44"/>
  <c r="D57" i="44"/>
  <c r="T51" i="44"/>
  <c r="T39" i="44"/>
  <c r="T30" i="44"/>
  <c r="K28" i="44"/>
  <c r="K63" i="44" s="1"/>
  <c r="T24" i="44"/>
  <c r="K14" i="44"/>
  <c r="K60" i="44" s="1"/>
  <c r="K70" i="44" s="1"/>
  <c r="G59" i="44"/>
  <c r="G70" i="44" s="1"/>
  <c r="J9" i="44"/>
  <c r="BI9" i="44"/>
  <c r="BI59" i="44" l="1"/>
  <c r="BI70" i="44" s="1"/>
  <c r="BI57" i="44"/>
  <c r="BL57" i="44" s="1"/>
  <c r="BL9" i="44"/>
  <c r="BL59" i="44" s="1"/>
  <c r="BL70" i="44" s="1"/>
  <c r="T70" i="44"/>
  <c r="J59" i="44"/>
  <c r="J70" i="44" s="1"/>
  <c r="J57" i="44"/>
  <c r="I70" i="44"/>
  <c r="I57" i="44"/>
</calcChain>
</file>

<file path=xl/comments1.xml><?xml version="1.0" encoding="utf-8"?>
<comments xmlns="http://schemas.openxmlformats.org/spreadsheetml/2006/main">
  <authors>
    <author>Mr. R D. Dabhi</author>
  </authors>
  <commentList>
    <comment ref="N109" authorId="0" shapeId="0">
      <text>
        <r>
          <rPr>
            <sz val="9"/>
            <color indexed="81"/>
            <rFont val="Tahoma"/>
            <family val="2"/>
          </rPr>
          <t xml:space="preserve">PL. CHECK WHEN  UPDATION OF NEW REPORT OF ANJAR CIRCLE
</t>
        </r>
      </text>
    </comment>
  </commentList>
</comments>
</file>

<file path=xl/sharedStrings.xml><?xml version="1.0" encoding="utf-8"?>
<sst xmlns="http://schemas.openxmlformats.org/spreadsheetml/2006/main" count="10741" uniqueCount="3641">
  <si>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</si>
  <si>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</si>
  <si>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</si>
  <si>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</si>
  <si>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</si>
  <si>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</si>
  <si>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</si>
  <si>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</si>
  <si>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</si>
  <si>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</si>
  <si>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</si>
  <si>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</si>
  <si>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</si>
  <si>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</si>
  <si>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</si>
  <si>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</si>
  <si>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</si>
  <si>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</si>
  <si>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</si>
  <si>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</si>
  <si>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</si>
  <si>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</si>
  <si>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</si>
  <si>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</si>
  <si>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</si>
  <si>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</si>
  <si>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</si>
  <si>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</si>
  <si>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</si>
  <si>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</si>
  <si>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</si>
  <si>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</si>
  <si>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</si>
  <si>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</si>
  <si>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</si>
  <si>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</si>
  <si>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</si>
  <si>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</si>
  <si>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</si>
  <si>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</si>
  <si>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</si>
  <si>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</si>
  <si>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</si>
  <si>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</si>
  <si>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</si>
  <si>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</si>
  <si>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</si>
  <si>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</si>
  <si>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</si>
  <si>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</si>
  <si>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</si>
  <si>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</si>
  <si>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</si>
  <si>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</si>
  <si>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Complaints received during the Qtr</t>
  </si>
  <si>
    <t>No. of Complaints redressed during the Qtr</t>
  </si>
  <si>
    <t>Pending complaints of previous Qtr</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</si>
  <si>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</si>
  <si>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</si>
  <si>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</si>
  <si>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</si>
  <si>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</si>
  <si>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</si>
  <si>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</si>
  <si>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</si>
  <si>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</si>
  <si>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</si>
  <si>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</si>
  <si>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</si>
  <si>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</si>
  <si>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</si>
  <si>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</si>
  <si>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</si>
  <si>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</si>
  <si>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</si>
  <si>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</si>
  <si>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</si>
  <si>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</si>
  <si>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</si>
  <si>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</si>
  <si>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</si>
  <si>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</si>
  <si>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</si>
  <si>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</si>
  <si>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</si>
  <si>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</si>
  <si>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</si>
  <si>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</si>
  <si>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</si>
  <si>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</si>
  <si>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</si>
  <si>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</si>
  <si>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</si>
  <si>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</si>
  <si>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</si>
  <si>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</si>
  <si>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</si>
  <si>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</si>
  <si>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</si>
  <si>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</si>
  <si>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</si>
  <si>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</si>
  <si>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</si>
  <si>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</si>
  <si>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</si>
  <si>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</si>
  <si>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</si>
  <si>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</si>
  <si>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</si>
  <si>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</si>
  <si>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</si>
  <si>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</si>
  <si>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</si>
  <si>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</si>
  <si>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</si>
  <si>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</si>
  <si>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</si>
  <si>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</si>
  <si>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</si>
  <si>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</si>
  <si>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</si>
  <si>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</si>
  <si>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</si>
  <si>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</si>
  <si>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</si>
  <si>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</si>
  <si>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</si>
  <si>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</si>
  <si>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</si>
  <si>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</si>
  <si>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</si>
  <si>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</si>
  <si>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</si>
  <si>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</si>
  <si>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</si>
  <si>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</si>
  <si>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</si>
  <si>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</si>
  <si>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</si>
  <si>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</si>
  <si>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</si>
  <si>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</si>
  <si>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</si>
  <si>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</si>
  <si>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</si>
  <si>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</si>
  <si>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</si>
  <si>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</si>
  <si>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</si>
  <si>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</si>
  <si>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</si>
  <si>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</si>
  <si>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</si>
  <si>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Total (6) to (9)</t>
  </si>
  <si>
    <t>Balance Complaints to be redressed
(5) – (10)</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</si>
  <si>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</si>
  <si>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</si>
  <si>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</si>
  <si>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</si>
  <si>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</si>
  <si>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</si>
  <si>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</si>
  <si>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</si>
  <si>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</si>
  <si>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</si>
  <si>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</si>
  <si>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</si>
  <si>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</si>
  <si>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</si>
  <si>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</si>
  <si>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</si>
  <si>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</si>
  <si>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</si>
  <si>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</si>
  <si>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</si>
  <si>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</si>
  <si>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</si>
  <si>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</si>
  <si>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</si>
  <si>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</si>
  <si>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</si>
  <si>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</si>
  <si>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</si>
  <si>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</si>
  <si>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</si>
  <si>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</si>
  <si>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</si>
  <si>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</si>
  <si>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</si>
  <si>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</si>
  <si>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</si>
  <si>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</si>
  <si>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</si>
  <si>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</si>
  <si>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</si>
  <si>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</si>
  <si>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</si>
  <si>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</si>
  <si>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</si>
  <si>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</si>
  <si>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</si>
  <si>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</si>
  <si>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</si>
  <si>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</si>
  <si>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</si>
  <si>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</si>
  <si>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</si>
  <si>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</si>
  <si>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</si>
  <si>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</si>
  <si>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</si>
  <si>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</si>
  <si>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</si>
  <si>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</si>
  <si>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</si>
  <si>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</si>
  <si>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</si>
  <si>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</si>
  <si>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</si>
  <si>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</si>
  <si>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</si>
  <si>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</si>
  <si>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</si>
  <si>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</si>
  <si>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</si>
  <si>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</si>
  <si>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</si>
  <si>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</si>
  <si>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</si>
  <si>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</si>
  <si>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</si>
  <si>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</si>
  <si>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</si>
  <si>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</si>
  <si>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</si>
  <si>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</si>
  <si>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</si>
  <si>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</si>
  <si>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</si>
  <si>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</si>
  <si>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</si>
  <si>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</si>
  <si>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</si>
  <si>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</si>
  <si>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</si>
  <si>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</si>
  <si>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</si>
  <si>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</si>
  <si>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</si>
  <si>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</si>
  <si>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</si>
  <si>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</si>
  <si>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</si>
  <si>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</si>
  <si>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</si>
  <si>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</si>
  <si>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</si>
  <si>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</si>
  <si>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</si>
  <si>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</si>
  <si>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</si>
  <si>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</si>
  <si>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</si>
  <si>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</si>
  <si>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</si>
  <si>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</si>
  <si>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</si>
  <si>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</si>
  <si>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</si>
  <si>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</si>
  <si>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</si>
  <si>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</si>
  <si>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</si>
  <si>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</si>
  <si>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</si>
  <si>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</si>
  <si>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</si>
  <si>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</si>
  <si>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</si>
  <si>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</si>
  <si>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</si>
  <si>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</si>
  <si>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</si>
  <si>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</si>
  <si>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</si>
  <si>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</si>
  <si>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</si>
  <si>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</si>
  <si>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</si>
  <si>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</si>
  <si>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</si>
  <si>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</si>
  <si>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</si>
  <si>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</si>
  <si>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</si>
  <si>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</si>
  <si>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</si>
  <si>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</si>
  <si>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</si>
  <si>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</si>
  <si>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</si>
  <si>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</si>
  <si>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</si>
  <si>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</si>
  <si>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</si>
  <si>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</si>
  <si>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</si>
  <si>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</si>
  <si>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</si>
  <si>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</si>
  <si>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</si>
  <si>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</si>
  <si>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</si>
  <si>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</si>
  <si>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</si>
  <si>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</si>
  <si>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</si>
  <si>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</si>
  <si>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</si>
  <si>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</si>
  <si>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</si>
  <si>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</si>
  <si>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</si>
  <si>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</si>
  <si>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</si>
  <si>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</si>
  <si>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</si>
  <si>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</si>
  <si>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</si>
  <si>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</si>
  <si>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</si>
  <si>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</si>
  <si>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</si>
  <si>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</si>
  <si>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</si>
  <si>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</si>
  <si>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</si>
  <si>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</si>
  <si>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</si>
  <si>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</si>
  <si>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</si>
  <si>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</si>
  <si>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</si>
  <si>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</si>
  <si>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</si>
  <si>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</si>
  <si>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</si>
  <si>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</si>
  <si>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</si>
  <si>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</si>
  <si>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</si>
  <si>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</si>
  <si>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</si>
  <si>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</si>
  <si>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</si>
  <si>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</si>
  <si>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</si>
  <si>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</si>
  <si>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</si>
  <si>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</si>
  <si>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</si>
  <si>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</si>
  <si>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</si>
  <si>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</si>
  <si>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</si>
  <si>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</si>
  <si>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</si>
  <si>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</si>
  <si>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</si>
  <si>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</si>
  <si>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</si>
  <si>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</si>
  <si>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</si>
  <si>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</si>
  <si>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</si>
  <si>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</si>
  <si>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</si>
  <si>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</si>
  <si>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</si>
  <si>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</si>
  <si>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</si>
  <si>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</si>
  <si>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Actions or steps carried out by distribution licensee towards public awareness in the quarter</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</si>
  <si>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</si>
  <si>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</si>
  <si>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</si>
  <si>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</si>
  <si>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</si>
  <si>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</si>
  <si>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</si>
  <si>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</si>
  <si>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</si>
  <si>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</si>
  <si>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</si>
  <si>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</si>
  <si>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</si>
  <si>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</si>
  <si>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</si>
  <si>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</si>
  <si>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</si>
  <si>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</si>
  <si>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</si>
  <si>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</si>
  <si>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</si>
  <si>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</si>
  <si>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</si>
  <si>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Name of Area / Circle</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</si>
  <si>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</si>
  <si>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</si>
  <si>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</si>
  <si>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</si>
  <si>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</si>
  <si>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</si>
  <si>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</si>
  <si>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</si>
  <si>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</si>
  <si>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</si>
  <si>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</si>
  <si>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</si>
  <si>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</si>
  <si>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</si>
  <si>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</si>
  <si>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</si>
  <si>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</si>
  <si>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</si>
  <si>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</si>
  <si>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</si>
  <si>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</si>
  <si>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</si>
  <si>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</si>
  <si>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</si>
  <si>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</si>
  <si>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</si>
  <si>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</si>
  <si>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</si>
  <si>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</si>
  <si>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</si>
  <si>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</si>
  <si>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</si>
  <si>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</si>
  <si>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</si>
  <si>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</si>
  <si>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</si>
  <si>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</si>
  <si>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</si>
  <si>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</si>
  <si>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</si>
  <si>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</si>
  <si>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</si>
  <si>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</si>
  <si>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</si>
  <si>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</si>
  <si>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</si>
  <si>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</si>
  <si>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</si>
  <si>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RRC</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</si>
  <si>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</si>
  <si>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</si>
  <si>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</si>
  <si>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</si>
  <si>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</si>
  <si>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</si>
  <si>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</si>
  <si>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</si>
  <si>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</si>
  <si>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</si>
  <si>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</si>
  <si>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</si>
  <si>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</si>
  <si>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</si>
  <si>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</si>
  <si>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</si>
  <si>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</si>
  <si>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</si>
  <si>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</si>
  <si>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</si>
  <si>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</si>
  <si>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</si>
  <si>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</si>
  <si>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</si>
  <si>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</si>
  <si>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</si>
  <si>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</si>
  <si>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</si>
  <si>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</si>
  <si>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</si>
  <si>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</si>
  <si>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</si>
  <si>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</si>
  <si>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</si>
  <si>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</si>
  <si>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</si>
  <si>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</si>
  <si>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</si>
  <si>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</si>
  <si>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</si>
  <si>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</si>
  <si>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</si>
  <si>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</si>
  <si>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</si>
  <si>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</si>
  <si>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</si>
  <si>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</si>
  <si>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</si>
  <si>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</si>
  <si>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</si>
  <si>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</si>
  <si>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</si>
  <si>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</si>
  <si>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</si>
  <si>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</si>
  <si>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</si>
  <si>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</si>
  <si>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</si>
  <si>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</si>
  <si>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</si>
  <si>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</si>
  <si>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</si>
  <si>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</si>
  <si>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</si>
  <si>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</si>
  <si>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</si>
  <si>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</si>
  <si>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</si>
  <si>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</si>
  <si>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</si>
  <si>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</si>
  <si>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</si>
  <si>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</si>
  <si>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</si>
  <si>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</si>
  <si>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</si>
  <si>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</si>
  <si>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</si>
  <si>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</si>
  <si>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A(i)</t>
  </si>
  <si>
    <t>A(ii)</t>
  </si>
  <si>
    <t>A(iii)</t>
  </si>
  <si>
    <t>B(i)</t>
  </si>
  <si>
    <t>B(ii)</t>
  </si>
  <si>
    <t>C(i)</t>
  </si>
  <si>
    <t>C(ii)</t>
  </si>
  <si>
    <t>D(i)</t>
  </si>
  <si>
    <t>D(ii)</t>
  </si>
  <si>
    <t>E(i)</t>
  </si>
  <si>
    <t>E(ii)</t>
  </si>
  <si>
    <t>F(i)</t>
  </si>
  <si>
    <t>F(ii)</t>
  </si>
  <si>
    <t>F(iii)</t>
  </si>
  <si>
    <t>F(iv)</t>
  </si>
  <si>
    <t>G</t>
  </si>
  <si>
    <t>H</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</si>
  <si>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</si>
  <si>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</si>
  <si>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</si>
  <si>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</si>
  <si>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</si>
  <si>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</si>
  <si>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</si>
  <si>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</si>
  <si>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</si>
  <si>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</si>
  <si>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</si>
  <si>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</si>
  <si>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</si>
  <si>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</si>
  <si>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</si>
  <si>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</si>
  <si>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</si>
  <si>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</si>
  <si>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</si>
  <si>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</si>
  <si>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</si>
  <si>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</si>
  <si>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</si>
  <si>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</si>
  <si>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</si>
  <si>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</si>
  <si>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</si>
  <si>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</si>
  <si>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</si>
  <si>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</si>
  <si>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</si>
  <si>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</si>
  <si>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</si>
  <si>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</si>
  <si>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</si>
  <si>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</si>
  <si>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</si>
  <si>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</si>
  <si>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</si>
  <si>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</si>
  <si>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</si>
  <si>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</si>
  <si>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</si>
  <si>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</si>
  <si>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</si>
  <si>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</si>
  <si>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</si>
  <si>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</si>
  <si>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</si>
  <si>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</si>
  <si>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</si>
  <si>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</si>
  <si>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</si>
  <si>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</si>
  <si>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</si>
  <si>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</si>
  <si>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</si>
  <si>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</si>
  <si>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</si>
  <si>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</si>
  <si>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</si>
  <si>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</si>
  <si>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</si>
  <si>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</si>
  <si>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</si>
  <si>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</si>
  <si>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</si>
  <si>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</si>
  <si>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</si>
  <si>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</si>
  <si>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</si>
  <si>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</si>
  <si>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</si>
  <si>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</si>
  <si>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</si>
  <si>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</si>
  <si>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</si>
  <si>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</si>
  <si>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</si>
  <si>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</si>
  <si>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</si>
  <si>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</si>
  <si>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</si>
  <si>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</si>
  <si>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</si>
  <si>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</si>
  <si>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</si>
  <si>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</si>
  <si>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</si>
  <si>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</si>
  <si>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</si>
  <si>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</si>
  <si>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</si>
  <si>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</si>
  <si>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</si>
  <si>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</si>
  <si>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</si>
  <si>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</si>
  <si>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</si>
  <si>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</si>
  <si>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</si>
  <si>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</si>
  <si>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</si>
  <si>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</si>
  <si>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</si>
  <si>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</si>
  <si>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</si>
  <si>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</si>
  <si>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</si>
  <si>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</si>
  <si>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</si>
  <si>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</si>
  <si>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</si>
  <si>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</si>
  <si>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</si>
  <si>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</si>
  <si>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</si>
  <si>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</si>
  <si>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</si>
  <si>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</si>
  <si>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</si>
  <si>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</si>
  <si>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</si>
  <si>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</si>
  <si>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</si>
  <si>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</si>
  <si>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</si>
  <si>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</si>
  <si>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</si>
  <si>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</si>
  <si>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</si>
  <si>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</si>
  <si>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</si>
  <si>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</si>
  <si>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</si>
  <si>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</si>
  <si>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</si>
  <si>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</si>
  <si>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</si>
  <si>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</si>
  <si>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</si>
  <si>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</si>
  <si>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</si>
  <si>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</si>
  <si>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</si>
  <si>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</si>
  <si>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</si>
  <si>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</si>
  <si>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</si>
  <si>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</si>
  <si>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</si>
  <si>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</si>
  <si>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</si>
  <si>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</si>
  <si>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</si>
  <si>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</si>
  <si>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</si>
  <si>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</si>
  <si>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</si>
  <si>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</si>
  <si>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</si>
  <si>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</si>
  <si>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</si>
  <si>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</si>
  <si>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</si>
  <si>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</si>
  <si>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</si>
  <si>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</si>
  <si>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</si>
  <si>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</si>
  <si>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</si>
  <si>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</si>
  <si>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</si>
  <si>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</si>
  <si>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</si>
  <si>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</si>
  <si>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</si>
  <si>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</si>
  <si>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</si>
  <si>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</si>
  <si>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</si>
  <si>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</si>
  <si>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</si>
  <si>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</si>
  <si>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</si>
  <si>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</si>
  <si>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</si>
  <si>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</si>
  <si>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</si>
  <si>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</si>
  <si>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</si>
  <si>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</si>
  <si>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</si>
  <si>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</si>
  <si>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</si>
  <si>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</si>
  <si>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</si>
  <si>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</si>
  <si>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</si>
  <si>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</si>
  <si>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</si>
  <si>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</si>
  <si>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</si>
  <si>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</si>
  <si>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</si>
  <si>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</si>
  <si>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</si>
  <si>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</si>
  <si>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</si>
  <si>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</si>
  <si>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</si>
  <si>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</si>
  <si>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</si>
  <si>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</si>
  <si>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</si>
  <si>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</si>
  <si>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</si>
  <si>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</si>
  <si>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</si>
  <si>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</si>
  <si>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</si>
  <si>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</si>
  <si>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</si>
  <si>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</si>
  <si>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</si>
  <si>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</si>
  <si>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</si>
  <si>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</si>
  <si>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</si>
  <si>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</si>
  <si>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</si>
  <si>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</si>
  <si>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</si>
  <si>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</si>
  <si>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</si>
  <si>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</si>
  <si>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</si>
  <si>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</si>
  <si>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</si>
  <si>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</si>
  <si>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</si>
  <si>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</si>
  <si>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</si>
  <si>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</si>
  <si>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</si>
  <si>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</si>
  <si>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</si>
  <si>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</si>
  <si>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</si>
  <si>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</si>
  <si>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</si>
  <si>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</si>
  <si>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</si>
  <si>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</si>
  <si>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</si>
  <si>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</si>
  <si>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</si>
  <si>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</si>
  <si>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</si>
  <si>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</si>
  <si>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</si>
  <si>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</si>
  <si>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</si>
  <si>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</si>
  <si>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</si>
  <si>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</si>
  <si>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</si>
  <si>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</si>
  <si>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</si>
  <si>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</si>
  <si>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</si>
  <si>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</si>
  <si>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</si>
  <si>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</si>
  <si>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</si>
  <si>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</si>
  <si>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</si>
  <si>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</si>
  <si>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</si>
  <si>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</si>
  <si>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</si>
  <si>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</si>
  <si>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</si>
  <si>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</si>
  <si>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 xml:space="preserve">Likely number of consumers influenced                                                                                                                                                                           </t>
  </si>
  <si>
    <t>Performa SoP 003 B: APPENDIX-B (already in the SoP regulation)</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</si>
  <si>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</si>
  <si>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</si>
  <si>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</si>
  <si>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</si>
  <si>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</si>
  <si>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</si>
  <si>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</si>
  <si>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</si>
  <si>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</si>
  <si>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</si>
  <si>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</si>
  <si>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</si>
  <si>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</si>
  <si>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</si>
  <si>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</si>
  <si>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</si>
  <si>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</si>
  <si>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</si>
  <si>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</si>
  <si>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</si>
  <si>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</si>
  <si>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</si>
  <si>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</si>
  <si>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</si>
  <si>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</si>
  <si>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</si>
  <si>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</si>
  <si>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</si>
  <si>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</si>
  <si>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</si>
  <si>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</si>
  <si>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</si>
  <si>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</si>
  <si>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</si>
  <si>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</si>
  <si>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</si>
  <si>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</si>
  <si>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</si>
  <si>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</si>
  <si>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</si>
  <si>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</si>
  <si>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</si>
  <si>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</si>
  <si>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</si>
  <si>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</si>
  <si>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</si>
  <si>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</si>
  <si>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</si>
  <si>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</si>
  <si>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</si>
  <si>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</si>
  <si>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</si>
  <si>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</si>
  <si>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</si>
  <si>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</si>
  <si>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</si>
  <si>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</si>
  <si>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</si>
  <si>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</si>
  <si>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</si>
  <si>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</si>
  <si>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</si>
  <si>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</si>
  <si>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</si>
  <si>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</si>
  <si>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</si>
  <si>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</si>
  <si>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</si>
  <si>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</si>
  <si>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</si>
  <si>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</si>
  <si>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</si>
  <si>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</si>
  <si>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</si>
  <si>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</si>
  <si>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</si>
  <si>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Quarterly</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</si>
  <si>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</si>
  <si>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</si>
  <si>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</si>
  <si>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</si>
  <si>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</si>
  <si>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</si>
  <si>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</si>
  <si>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</si>
  <si>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</si>
  <si>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</si>
  <si>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</si>
  <si>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</si>
  <si>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</si>
  <si>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</si>
  <si>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</si>
  <si>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</si>
  <si>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</si>
  <si>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</si>
  <si>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</si>
  <si>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</si>
  <si>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</si>
  <si>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</si>
  <si>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</si>
  <si>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</si>
  <si>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</si>
  <si>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</si>
  <si>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</si>
  <si>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</si>
  <si>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</si>
  <si>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</si>
  <si>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</si>
  <si>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</si>
  <si>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</si>
  <si>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</si>
  <si>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</si>
  <si>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</si>
  <si>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</si>
  <si>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</si>
  <si>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</si>
  <si>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</si>
  <si>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</si>
  <si>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</si>
  <si>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</si>
  <si>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</si>
  <si>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</si>
  <si>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</si>
  <si>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</si>
  <si>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</si>
  <si>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</si>
  <si>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</si>
  <si>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</si>
  <si>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</si>
  <si>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</si>
  <si>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</si>
  <si>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</si>
  <si>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</si>
  <si>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</si>
  <si>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</si>
  <si>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</si>
  <si>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</si>
  <si>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</si>
  <si>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</si>
  <si>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</si>
  <si>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</si>
  <si>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</si>
  <si>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</si>
  <si>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</si>
  <si>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</si>
  <si>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</si>
  <si>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</si>
  <si>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</si>
  <si>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</si>
  <si>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</si>
  <si>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</si>
  <si>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</si>
  <si>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</si>
  <si>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</si>
  <si>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</si>
  <si>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</si>
  <si>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</si>
  <si>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</si>
  <si>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</si>
  <si>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</si>
  <si>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</si>
  <si>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</si>
  <si>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</si>
  <si>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</si>
  <si>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</si>
  <si>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</si>
  <si>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</si>
  <si>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</si>
  <si>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</si>
  <si>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</si>
  <si>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</si>
  <si>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</si>
  <si>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</si>
  <si>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</si>
  <si>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</si>
  <si>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</si>
  <si>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</si>
  <si>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</si>
  <si>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</si>
  <si>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</si>
  <si>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</si>
  <si>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</si>
  <si>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</si>
  <si>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</si>
  <si>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</si>
  <si>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</si>
  <si>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</si>
  <si>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</si>
  <si>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</si>
  <si>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</si>
  <si>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</si>
  <si>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</si>
  <si>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</si>
  <si>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</si>
  <si>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</si>
  <si>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</si>
  <si>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</si>
  <si>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</si>
  <si>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</si>
  <si>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</si>
  <si>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</si>
  <si>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</si>
  <si>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</si>
  <si>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</si>
  <si>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</si>
  <si>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</si>
  <si>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REGISTER FOR COMPILING THE COMPLAINTS CLASSIFICATIONWISE</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</si>
  <si>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</si>
  <si>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</si>
  <si>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</si>
  <si>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</si>
  <si>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</si>
  <si>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</si>
  <si>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</si>
  <si>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</si>
  <si>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</si>
  <si>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</si>
  <si>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</si>
  <si>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</si>
  <si>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</si>
  <si>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</si>
  <si>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</si>
  <si>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</si>
  <si>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</si>
  <si>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</si>
  <si>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</si>
  <si>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</si>
  <si>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</si>
  <si>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</si>
  <si>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</si>
  <si>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</si>
  <si>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</si>
  <si>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</si>
  <si>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</si>
  <si>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</si>
  <si>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</si>
  <si>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</si>
  <si>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</si>
  <si>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</si>
  <si>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</si>
  <si>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</si>
  <si>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</si>
  <si>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</si>
  <si>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</si>
  <si>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</si>
  <si>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</si>
  <si>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</si>
  <si>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</si>
  <si>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</si>
  <si>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</si>
  <si>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</si>
  <si>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</si>
  <si>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</si>
  <si>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</si>
  <si>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</si>
  <si>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</si>
  <si>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</si>
  <si>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</si>
  <si>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</si>
  <si>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</si>
  <si>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</si>
  <si>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</si>
  <si>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</si>
  <si>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</si>
  <si>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</si>
  <si>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</si>
  <si>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</si>
  <si>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</si>
  <si>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</si>
  <si>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</si>
  <si>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</si>
  <si>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</si>
  <si>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</si>
  <si>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</si>
  <si>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</si>
  <si>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</si>
  <si>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</si>
  <si>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</si>
  <si>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</si>
  <si>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</si>
  <si>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</si>
  <si>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</si>
  <si>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</si>
  <si>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</si>
  <si>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</si>
  <si>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</si>
  <si>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</si>
  <si>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</si>
  <si>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</si>
  <si>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</si>
  <si>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</si>
  <si>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</si>
  <si>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</si>
  <si>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</si>
  <si>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</si>
  <si>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</si>
  <si>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</si>
  <si>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</si>
  <si>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</si>
  <si>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</si>
  <si>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</si>
  <si>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</si>
  <si>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</si>
  <si>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</si>
  <si>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</si>
  <si>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</si>
  <si>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</si>
  <si>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</si>
  <si>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</si>
  <si>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</si>
  <si>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</si>
  <si>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</si>
  <si>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</si>
  <si>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</si>
  <si>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</si>
  <si>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</si>
  <si>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</si>
  <si>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</si>
  <si>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Performa SoP 004:Publicity carried out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</si>
  <si>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</si>
  <si>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</si>
  <si>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</si>
  <si>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</si>
  <si>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</si>
  <si>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</si>
  <si>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</si>
  <si>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</si>
  <si>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</si>
  <si>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</si>
  <si>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</si>
  <si>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</si>
  <si>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</si>
  <si>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</si>
  <si>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</si>
  <si>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</si>
  <si>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</si>
  <si>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</si>
  <si>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</si>
  <si>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</si>
  <si>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</si>
  <si>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</si>
  <si>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</si>
  <si>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</si>
  <si>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</si>
  <si>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</si>
  <si>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</si>
  <si>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</si>
  <si>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</si>
  <si>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</si>
  <si>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</si>
  <si>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</si>
  <si>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</si>
  <si>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</si>
  <si>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</si>
  <si>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</si>
  <si>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</si>
  <si>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</si>
  <si>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</si>
  <si>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</si>
  <si>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</si>
  <si>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</si>
  <si>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</si>
  <si>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</si>
  <si>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</si>
  <si>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</si>
  <si>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</si>
  <si>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</si>
  <si>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</si>
  <si>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</si>
  <si>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</si>
  <si>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</si>
  <si>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</si>
  <si>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</si>
  <si>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</si>
  <si>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</si>
  <si>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</si>
  <si>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</si>
  <si>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</si>
  <si>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</si>
  <si>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</si>
  <si>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</si>
  <si>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</si>
  <si>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</si>
  <si>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</si>
  <si>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</si>
  <si>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</si>
  <si>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</si>
  <si>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</si>
  <si>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</si>
  <si>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</si>
  <si>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</si>
  <si>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</si>
  <si>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</si>
  <si>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</si>
  <si>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</si>
  <si>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</si>
  <si>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</si>
  <si>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</si>
  <si>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</si>
  <si>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</si>
  <si>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</si>
  <si>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</si>
  <si>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</si>
  <si>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</si>
  <si>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</si>
  <si>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</si>
  <si>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</si>
  <si>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</si>
  <si>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</si>
  <si>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</si>
  <si>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</si>
  <si>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</si>
  <si>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</si>
  <si>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</si>
  <si>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</si>
  <si>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</si>
  <si>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</si>
  <si>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</si>
  <si>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</si>
  <si>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</si>
  <si>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</si>
  <si>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</si>
  <si>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</si>
  <si>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</si>
  <si>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</si>
  <si>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</si>
  <si>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</si>
  <si>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</si>
  <si>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</si>
  <si>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</si>
  <si>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</si>
  <si>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</si>
  <si>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</si>
  <si>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</si>
  <si>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</si>
  <si>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</si>
  <si>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</si>
  <si>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</si>
  <si>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</si>
  <si>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</si>
  <si>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</si>
  <si>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</si>
  <si>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</si>
  <si>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</si>
  <si>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</si>
  <si>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</si>
  <si>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</si>
  <si>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</si>
  <si>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</si>
  <si>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</si>
  <si>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</si>
  <si>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</si>
  <si>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</si>
  <si>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</si>
  <si>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</si>
  <si>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</si>
  <si>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</si>
  <si>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</si>
  <si>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</si>
  <si>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</si>
  <si>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</si>
  <si>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</si>
  <si>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</si>
  <si>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</si>
  <si>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</si>
  <si>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</si>
  <si>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</si>
  <si>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</si>
  <si>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</si>
  <si>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</si>
  <si>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</si>
  <si>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</si>
  <si>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</si>
  <si>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</si>
  <si>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</si>
  <si>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</si>
  <si>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</si>
  <si>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</si>
  <si>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</si>
  <si>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</si>
  <si>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</si>
  <si>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</si>
  <si>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</si>
  <si>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</si>
  <si>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</si>
  <si>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</si>
  <si>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</si>
  <si>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</si>
  <si>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</si>
  <si>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</si>
  <si>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</si>
  <si>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</si>
  <si>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</si>
  <si>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</si>
  <si>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</si>
  <si>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</si>
  <si>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</si>
  <si>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</si>
  <si>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</si>
  <si>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</si>
  <si>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</si>
  <si>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</si>
  <si>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</si>
  <si>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</si>
  <si>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</si>
  <si>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</si>
  <si>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</si>
  <si>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</si>
  <si>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</si>
  <si>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</si>
  <si>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</si>
  <si>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</si>
  <si>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</si>
  <si>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</si>
  <si>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</si>
  <si>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</si>
  <si>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</si>
  <si>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</si>
  <si>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</si>
  <si>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</si>
  <si>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</si>
  <si>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</si>
  <si>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</si>
  <si>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</si>
  <si>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</si>
  <si>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</si>
  <si>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</si>
  <si>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</si>
  <si>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</si>
  <si>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</si>
  <si>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</si>
  <si>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</si>
  <si>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</si>
  <si>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</si>
  <si>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</si>
  <si>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</si>
  <si>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</si>
  <si>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</si>
  <si>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</si>
  <si>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</si>
  <si>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</si>
  <si>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</si>
  <si>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</si>
  <si>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</si>
  <si>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</si>
  <si>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</si>
  <si>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</si>
  <si>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</si>
  <si>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</si>
  <si>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</si>
  <si>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</si>
  <si>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</si>
  <si>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</si>
  <si>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</si>
  <si>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</si>
  <si>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</si>
  <si>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</si>
  <si>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</si>
  <si>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</si>
  <si>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</si>
  <si>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</si>
  <si>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</si>
  <si>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</si>
  <si>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</si>
  <si>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</si>
  <si>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</si>
  <si>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</si>
  <si>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</si>
  <si>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</si>
  <si>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</si>
  <si>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</si>
  <si>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</si>
  <si>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</si>
  <si>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</si>
  <si>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</si>
  <si>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</si>
  <si>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</si>
  <si>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</si>
  <si>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</si>
  <si>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</si>
  <si>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</si>
  <si>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</si>
  <si>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</si>
  <si>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</si>
  <si>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</si>
  <si>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</si>
  <si>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</si>
  <si>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</si>
  <si>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</si>
  <si>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</si>
  <si>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</si>
  <si>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</si>
  <si>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</si>
  <si>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</si>
  <si>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</si>
  <si>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</si>
  <si>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</si>
  <si>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</si>
  <si>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</si>
  <si>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</si>
  <si>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</si>
  <si>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</si>
  <si>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</si>
  <si>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</si>
  <si>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</si>
  <si>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</si>
  <si>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</si>
  <si>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</si>
  <si>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</si>
  <si>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</si>
  <si>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</si>
  <si>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</si>
  <si>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</si>
  <si>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</si>
  <si>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</si>
  <si>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</si>
  <si>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</si>
  <si>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</si>
  <si>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</si>
  <si>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</si>
  <si>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</si>
  <si>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</si>
  <si>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</si>
  <si>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</si>
  <si>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</si>
  <si>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</si>
  <si>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</si>
  <si>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</si>
  <si>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</si>
  <si>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</si>
  <si>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</si>
  <si>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</si>
  <si>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</si>
  <si>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</si>
  <si>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</si>
  <si>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</si>
  <si>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</si>
  <si>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</si>
  <si>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</si>
  <si>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</si>
  <si>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</si>
  <si>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</si>
  <si>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</si>
  <si>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</si>
  <si>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</si>
  <si>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</si>
  <si>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</si>
  <si>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</si>
  <si>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</si>
  <si>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</si>
  <si>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</si>
  <si>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</si>
  <si>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</si>
  <si>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</si>
  <si>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</si>
  <si>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</si>
  <si>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</si>
  <si>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</si>
  <si>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</si>
  <si>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</si>
  <si>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</si>
  <si>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</si>
  <si>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</si>
  <si>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</si>
  <si>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</si>
  <si>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</si>
  <si>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</si>
  <si>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</si>
  <si>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</si>
  <si>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</si>
  <si>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</si>
  <si>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</si>
  <si>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</si>
  <si>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</si>
  <si>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</si>
  <si>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</si>
  <si>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</si>
  <si>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</si>
  <si>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</si>
  <si>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</si>
  <si>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</si>
  <si>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</si>
  <si>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</si>
  <si>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</si>
  <si>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</si>
  <si>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</si>
  <si>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</si>
  <si>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</si>
  <si>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</si>
  <si>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</si>
  <si>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</si>
  <si>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</si>
  <si>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</si>
  <si>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</si>
  <si>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</si>
  <si>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</si>
  <si>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</si>
  <si>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</si>
  <si>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</si>
  <si>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</si>
  <si>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</si>
  <si>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</si>
  <si>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</si>
  <si>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</si>
  <si>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</si>
  <si>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</si>
  <si>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</si>
  <si>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</si>
  <si>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</si>
  <si>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</si>
  <si>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</si>
  <si>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</si>
  <si>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</si>
  <si>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</si>
  <si>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</si>
  <si>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</si>
  <si>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</si>
  <si>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</si>
  <si>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</si>
  <si>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</si>
  <si>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</si>
  <si>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</si>
  <si>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</si>
  <si>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</si>
  <si>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</si>
  <si>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</si>
  <si>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</si>
  <si>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</si>
  <si>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</si>
  <si>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</si>
  <si>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</si>
  <si>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</si>
  <si>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</si>
  <si>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</si>
  <si>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</si>
  <si>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</si>
  <si>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</si>
  <si>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</si>
  <si>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</si>
  <si>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</si>
  <si>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</si>
  <si>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</si>
  <si>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</si>
  <si>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</si>
  <si>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</si>
  <si>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</si>
  <si>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</si>
  <si>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</si>
  <si>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</si>
  <si>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</si>
  <si>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</si>
  <si>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</si>
  <si>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</si>
  <si>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</si>
  <si>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</si>
  <si>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</si>
  <si>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</si>
  <si>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</si>
  <si>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</si>
  <si>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</si>
  <si>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</si>
  <si>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</si>
  <si>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</si>
  <si>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</si>
  <si>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</si>
  <si>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</si>
  <si>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</si>
  <si>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</si>
  <si>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</si>
  <si>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</si>
  <si>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</si>
  <si>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</si>
  <si>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</si>
  <si>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</si>
  <si>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</si>
  <si>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</si>
  <si>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</si>
  <si>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</si>
  <si>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</si>
  <si>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</si>
  <si>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</si>
  <si>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</si>
  <si>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</si>
  <si>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</si>
  <si>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</si>
  <si>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</si>
  <si>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</si>
  <si>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</si>
  <si>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</si>
  <si>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</si>
  <si>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</si>
  <si>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</si>
  <si>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</si>
  <si>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</si>
  <si>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</si>
  <si>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</si>
  <si>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</si>
  <si>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</si>
  <si>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</si>
  <si>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</si>
  <si>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</si>
  <si>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</si>
  <si>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</si>
  <si>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</si>
  <si>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</si>
  <si>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</si>
  <si>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</si>
  <si>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</si>
  <si>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</si>
  <si>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</si>
  <si>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</si>
  <si>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</si>
  <si>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</si>
  <si>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</si>
  <si>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</si>
  <si>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</si>
  <si>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</si>
  <si>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</si>
  <si>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</si>
  <si>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</si>
  <si>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</si>
  <si>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</si>
  <si>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</si>
  <si>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</si>
  <si>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</si>
  <si>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</si>
  <si>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</si>
  <si>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</si>
  <si>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</si>
  <si>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</si>
  <si>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</si>
  <si>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</si>
  <si>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</si>
  <si>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</si>
  <si>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</si>
  <si>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</si>
  <si>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</si>
  <si>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</si>
  <si>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</si>
  <si>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</si>
  <si>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</si>
  <si>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</si>
  <si>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</si>
  <si>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</si>
  <si>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</si>
  <si>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</si>
  <si>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</si>
  <si>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</si>
  <si>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</si>
  <si>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</si>
  <si>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</si>
  <si>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</si>
  <si>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</si>
  <si>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</si>
  <si>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</si>
  <si>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</si>
  <si>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</si>
  <si>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</si>
  <si>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</si>
  <si>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</si>
  <si>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Frequency</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</si>
  <si>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</si>
  <si>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</si>
  <si>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</si>
  <si>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</si>
  <si>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</si>
  <si>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</si>
  <si>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</si>
  <si>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</si>
  <si>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</si>
  <si>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</si>
  <si>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</si>
  <si>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</si>
  <si>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</si>
  <si>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</si>
  <si>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</si>
  <si>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</si>
  <si>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</si>
  <si>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</si>
  <si>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</si>
  <si>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</si>
  <si>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</si>
  <si>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</si>
  <si>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</si>
  <si>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</si>
  <si>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</si>
  <si>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</si>
  <si>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</si>
  <si>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</si>
  <si>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</si>
  <si>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</si>
  <si>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</si>
  <si>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</si>
  <si>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</si>
  <si>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</si>
  <si>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</si>
  <si>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</si>
  <si>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</si>
  <si>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</si>
  <si>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</si>
  <si>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</si>
  <si>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</si>
  <si>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</si>
  <si>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</si>
  <si>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</si>
  <si>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</si>
  <si>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</si>
  <si>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</si>
  <si>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</si>
  <si>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</si>
  <si>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</si>
  <si>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</si>
  <si>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</si>
  <si>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</si>
  <si>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</si>
  <si>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</si>
  <si>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</si>
  <si>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</si>
  <si>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</si>
  <si>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Classification</t>
  </si>
  <si>
    <t>Total Complaints</t>
  </si>
  <si>
    <t>In stipulated time</t>
  </si>
  <si>
    <t>Beyond stipulated time</t>
  </si>
  <si>
    <t>Up to double the stipulated time</t>
  </si>
  <si>
    <t>More than double the stipulated time</t>
  </si>
  <si>
    <t>Within 50% of stipulated time.</t>
  </si>
  <si>
    <t>Within stipulated time.</t>
  </si>
  <si>
    <t>Sr. No</t>
  </si>
  <si>
    <t>Month</t>
  </si>
  <si>
    <t>Date and Time Meeting conducted</t>
  </si>
  <si>
    <t>No of complaints registered at the meeting</t>
  </si>
  <si>
    <t>No. of complaints pending at the end of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</si>
  <si>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</si>
  <si>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</si>
  <si>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</si>
  <si>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</si>
  <si>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</si>
  <si>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</si>
  <si>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</si>
  <si>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</si>
  <si>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</si>
  <si>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</si>
  <si>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</si>
  <si>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</si>
  <si>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</si>
  <si>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</si>
  <si>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</si>
  <si>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</si>
  <si>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</si>
  <si>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</si>
  <si>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</si>
  <si>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</si>
  <si>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</si>
  <si>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</si>
  <si>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</si>
  <si>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</si>
  <si>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</si>
  <si>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</si>
  <si>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</si>
  <si>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</si>
  <si>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</si>
  <si>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</si>
  <si>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</si>
  <si>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</si>
  <si>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</si>
  <si>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</si>
  <si>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</si>
  <si>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</si>
  <si>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</si>
  <si>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</si>
  <si>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</si>
  <si>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</si>
  <si>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</si>
  <si>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</si>
  <si>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</si>
  <si>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</si>
  <si>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</si>
  <si>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</si>
  <si>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</si>
  <si>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</si>
  <si>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</si>
  <si>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</si>
  <si>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</si>
  <si>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</si>
  <si>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</si>
  <si>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</si>
  <si>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</si>
  <si>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</si>
  <si>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</si>
  <si>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</si>
  <si>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</si>
  <si>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</si>
  <si>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</si>
  <si>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</si>
  <si>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</si>
  <si>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</si>
  <si>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</si>
  <si>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</si>
  <si>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</si>
  <si>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</si>
  <si>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</si>
  <si>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</si>
  <si>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</si>
  <si>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</si>
  <si>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</si>
  <si>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</si>
  <si>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</si>
  <si>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</si>
  <si>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</si>
  <si>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</si>
  <si>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</si>
  <si>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</si>
  <si>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</si>
  <si>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</si>
  <si>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</si>
  <si>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</si>
  <si>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</si>
  <si>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</si>
  <si>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</si>
  <si>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</si>
  <si>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</si>
  <si>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</si>
  <si>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</si>
  <si>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</si>
  <si>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</si>
  <si>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</si>
  <si>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</si>
  <si>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</si>
  <si>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</si>
  <si>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</si>
  <si>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</si>
  <si>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</si>
  <si>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</si>
  <si>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</si>
  <si>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</si>
  <si>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</si>
  <si>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</si>
  <si>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</si>
  <si>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</si>
  <si>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</si>
  <si>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</si>
  <si>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</si>
  <si>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</si>
  <si>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</si>
  <si>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</si>
  <si>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</si>
  <si>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</si>
  <si>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</si>
  <si>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</si>
  <si>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</si>
  <si>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</si>
  <si>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</si>
  <si>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</si>
  <si>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</si>
  <si>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</si>
  <si>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</si>
  <si>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</si>
  <si>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</si>
  <si>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</si>
  <si>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</si>
  <si>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</si>
  <si>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</si>
  <si>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</si>
  <si>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</si>
  <si>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</si>
  <si>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</si>
  <si>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</si>
  <si>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</si>
  <si>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</si>
  <si>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</si>
  <si>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</si>
  <si>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</si>
  <si>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</si>
  <si>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</si>
  <si>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</si>
  <si>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</si>
  <si>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</si>
  <si>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</si>
  <si>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</si>
  <si>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</si>
  <si>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</si>
  <si>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</si>
  <si>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</si>
  <si>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</si>
  <si>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</si>
  <si>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</si>
  <si>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</si>
  <si>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</si>
  <si>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</si>
  <si>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</si>
  <si>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</si>
  <si>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</si>
  <si>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</si>
  <si>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</si>
  <si>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</si>
  <si>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</si>
  <si>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</si>
  <si>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</si>
  <si>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</si>
  <si>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</si>
  <si>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</si>
  <si>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</si>
  <si>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</si>
  <si>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</si>
  <si>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</si>
  <si>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</si>
  <si>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</si>
  <si>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</si>
  <si>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</si>
  <si>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</si>
  <si>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</si>
  <si>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</si>
  <si>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</si>
  <si>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</si>
  <si>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</si>
  <si>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</si>
  <si>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</si>
  <si>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</si>
  <si>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</si>
  <si>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</si>
  <si>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</si>
  <si>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</si>
  <si>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</si>
  <si>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</si>
  <si>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</si>
  <si>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</si>
  <si>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</si>
  <si>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</si>
  <si>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</si>
  <si>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</si>
  <si>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</si>
  <si>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</si>
  <si>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</si>
  <si>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</si>
  <si>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</si>
  <si>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</si>
  <si>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</si>
  <si>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</si>
  <si>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</si>
  <si>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</si>
  <si>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</si>
  <si>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</si>
  <si>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</si>
  <si>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</si>
  <si>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</si>
  <si>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</si>
  <si>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</si>
  <si>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</si>
  <si>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</si>
  <si>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</si>
  <si>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</si>
  <si>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</si>
  <si>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</si>
  <si>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</si>
  <si>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</si>
  <si>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</si>
  <si>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</si>
  <si>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</si>
  <si>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</si>
  <si>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</si>
  <si>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</si>
  <si>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</si>
  <si>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</si>
  <si>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</si>
  <si>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</si>
  <si>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</si>
  <si>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</si>
  <si>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</si>
  <si>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 xml:space="preserve">Field area visit at different school, Colleges, Temple, residential areas-society, RMC gardens, RMC office for safety awareness and energy conservation and also village meeting &amp; Khedut Shibir is arranged for safety  </t>
  </si>
  <si>
    <t>Loose connections from pole</t>
  </si>
  <si>
    <t>Interruption due to line breakdown</t>
  </si>
  <si>
    <t>Interruption due to failure of transformer</t>
  </si>
  <si>
    <t>Ordinary case, which requires no augmentation.</t>
  </si>
  <si>
    <t>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</si>
  <si>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</si>
  <si>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</si>
  <si>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</si>
  <si>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</si>
  <si>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</si>
  <si>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</si>
  <si>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</si>
  <si>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</si>
  <si>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</si>
  <si>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</si>
  <si>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</si>
  <si>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Others</t>
  </si>
  <si>
    <t>10 &amp; 20 of the Month</t>
  </si>
  <si>
    <t>Village meeting /khedut shibir/field visit carried out.</t>
  </si>
  <si>
    <t>ANJ</t>
  </si>
  <si>
    <t>Sop 005</t>
  </si>
  <si>
    <t>Sop 007</t>
  </si>
  <si>
    <t>Failure of Power Transformer</t>
  </si>
  <si>
    <t>Rajkot/ Rajkot City</t>
  </si>
  <si>
    <t>safety pamphlets/Booklets distributed in all s.dn area</t>
  </si>
  <si>
    <t>safety pamphlets distributed in all s.dn area</t>
  </si>
  <si>
    <t>Rajkot/ Rajkot Rural</t>
  </si>
  <si>
    <t>Accident awareness to village people and school students regarding safety awareness during field visit</t>
  </si>
  <si>
    <t>Porbandar/ PBR</t>
  </si>
  <si>
    <t>Jamnagar/
JMN</t>
  </si>
  <si>
    <t xml:space="preserve">Field area visit at different school, Colleges, Temple, residential areas-society, JMC gardens, JMC office for safety awareness and energy conservation and also village meeting &amp; Khedut Shibir is arranged for safety  </t>
  </si>
  <si>
    <t>BHUJ/ BHUJ</t>
  </si>
  <si>
    <t>Public awareness programmes were arranged at Village level (village visit/Khedut Shibir) for awareness of general public regarding electrical safety &amp; accident.</t>
  </si>
  <si>
    <t>BHUJ/ MANDVI</t>
  </si>
  <si>
    <t>Bhavnagar/ BVN</t>
  </si>
  <si>
    <t>Botad/ BTD</t>
  </si>
  <si>
    <t>Amreli / AMR</t>
  </si>
  <si>
    <t>Surendranagar/ SNR</t>
  </si>
  <si>
    <t>Quarter Total</t>
  </si>
  <si>
    <t>AG Dom</t>
  </si>
  <si>
    <t>Urban</t>
  </si>
  <si>
    <t>JGY</t>
  </si>
  <si>
    <r>
      <t>Reported By</t>
    </r>
    <r>
      <rPr>
        <b/>
        <sz val="20"/>
        <color indexed="8"/>
        <rFont val="Arial"/>
        <family val="2"/>
      </rPr>
      <t xml:space="preserve">
Pascim Gujarat Vij Company Limited</t>
    </r>
  </si>
  <si>
    <t>Qtr</t>
  </si>
  <si>
    <t>ANJAR</t>
  </si>
  <si>
    <t>RED MARK SHOULD BE GREATER THAN 0.</t>
  </si>
  <si>
    <t>BLANK</t>
  </si>
  <si>
    <t>AUTO</t>
  </si>
  <si>
    <t>PUT IN FIRST COLUMN</t>
  </si>
  <si>
    <t>COLUMN - D IS NOT EQUAL TO COLUMN - L</t>
  </si>
  <si>
    <r>
      <t xml:space="preserve">SoP 011 - A : </t>
    </r>
    <r>
      <rPr>
        <sz val="12"/>
        <color indexed="8"/>
        <rFont val="Arial"/>
        <family val="2"/>
      </rPr>
      <t>System Average Interrruption Frequency Index (SAIFI), System Average Interrruption Duration Index (SAIDI), Momentary Average Interruption Frequency Index (MAIFI)</t>
    </r>
  </si>
  <si>
    <t>Anjar/ Anjar</t>
  </si>
  <si>
    <t>Junagadh/ JND</t>
  </si>
  <si>
    <t xml:space="preserve"> gramsabha arranged at variour place under bhavnagar circle.</t>
  </si>
  <si>
    <t xml:space="preserve"> ward meeting arranged at variour place under bhavnagar circle.</t>
  </si>
  <si>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</si>
  <si>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</si>
  <si>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</si>
  <si>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</si>
  <si>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</si>
  <si>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</si>
  <si>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</si>
  <si>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</si>
  <si>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</si>
  <si>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</si>
  <si>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</si>
  <si>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</si>
  <si>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</si>
  <si>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</si>
  <si>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</si>
  <si>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</si>
  <si>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</si>
  <si>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</si>
  <si>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</si>
  <si>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</si>
  <si>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</si>
  <si>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</si>
  <si>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</si>
  <si>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</si>
  <si>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</si>
  <si>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</si>
  <si>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</si>
  <si>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</si>
  <si>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</si>
  <si>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</si>
  <si>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</si>
  <si>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</si>
  <si>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</si>
  <si>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</si>
  <si>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</si>
  <si>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</si>
  <si>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</si>
  <si>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</si>
  <si>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t>cr</t>
  </si>
  <si>
    <t>4th Quarter</t>
  </si>
  <si>
    <t>to be prepared by</t>
  </si>
  <si>
    <t>Safety</t>
  </si>
  <si>
    <t>Sop 002</t>
  </si>
  <si>
    <t>Action taken report for safety measures complied for the accidents occurred</t>
  </si>
  <si>
    <t>Half Yearly</t>
  </si>
  <si>
    <r>
      <t xml:space="preserve">Register For Compiling The Complaints </t>
    </r>
    <r>
      <rPr>
        <i/>
        <sz val="11"/>
        <color theme="1"/>
        <rFont val="Book Antiqua"/>
        <family val="1"/>
      </rPr>
      <t>{As per Appendix B of the regulation}</t>
    </r>
  </si>
  <si>
    <t>Tech2</t>
  </si>
  <si>
    <t>Tech1</t>
  </si>
  <si>
    <t>Sop 008</t>
  </si>
  <si>
    <t>Sample Test result for Neutral Voltage</t>
  </si>
  <si>
    <t>Yearly</t>
  </si>
  <si>
    <t>Sop 009</t>
  </si>
  <si>
    <t>Sample Test result for Voltage variations</t>
  </si>
  <si>
    <t>Sop 010</t>
  </si>
  <si>
    <t>Sample Test result for Harmonics</t>
  </si>
  <si>
    <t>VIGILANCE</t>
  </si>
  <si>
    <t>Sop 012</t>
  </si>
  <si>
    <t>System Losses at 66KV and Below</t>
  </si>
  <si>
    <t>Sop 014</t>
  </si>
  <si>
    <t>Statement Showing the ATC losses, collection efficiency and Billing Efficiency</t>
  </si>
  <si>
    <t>Sop 015</t>
  </si>
  <si>
    <t>Release of New Connection status</t>
  </si>
  <si>
    <t xml:space="preserve"> circle</t>
  </si>
  <si>
    <t>Performa – SoP 002: Action taken report for safety measures complied for the accidents occurred</t>
  </si>
  <si>
    <t>Sr</t>
  </si>
  <si>
    <t>Location of Accident and details of the victim</t>
  </si>
  <si>
    <t>Date of occurrence</t>
  </si>
  <si>
    <t>Type of Accident</t>
  </si>
  <si>
    <t>Findings of CEI / EI / AEI</t>
  </si>
  <si>
    <t>Remedies suggested by CEI /EI / AEI in various cases</t>
  </si>
  <si>
    <t>Whether the remedy suggested is complied</t>
  </si>
  <si>
    <t>Action taken to avoid recurrence of such Accident</t>
  </si>
  <si>
    <t>RCC</t>
  </si>
  <si>
    <t>Awareness among general public regarding electrical safety during khedut-shibir &amp; village meeting regularly</t>
  </si>
  <si>
    <t>Victim himself responsible</t>
  </si>
  <si>
    <t>Earthing reactivated</t>
  </si>
  <si>
    <t>Performa SoP 008: Sample Test result for Neutral Voltage</t>
  </si>
  <si>
    <t>Compliance Sample Test Report for Neutral Voltage</t>
  </si>
  <si>
    <t>Category of consumers</t>
  </si>
  <si>
    <t>Sample Size (Numbers)</t>
  </si>
  <si>
    <t>Standard specified in regulation</t>
  </si>
  <si>
    <t>Deviation of results from the sample test (Numbers)</t>
  </si>
  <si>
    <t xml:space="preserve">% age compliance  (6) = (5)*100/(3)   </t>
  </si>
  <si>
    <t>LT consumers</t>
  </si>
  <si>
    <t>Domestic</t>
  </si>
  <si>
    <t>Commercial</t>
  </si>
  <si>
    <t>Industrial</t>
  </si>
  <si>
    <t>Agricultural</t>
  </si>
  <si>
    <t>Public water works</t>
  </si>
  <si>
    <t>HT consumers</t>
  </si>
  <si>
    <t>HT industrial</t>
  </si>
  <si>
    <t>Performa SoP 009: Sample Test result for Voltage variations</t>
  </si>
  <si>
    <t>Compliance Sample Test Report for voltage variations</t>
  </si>
  <si>
    <t>Voltage     Level</t>
  </si>
  <si>
    <t>Sample Size (numbers)</t>
  </si>
  <si>
    <t>Limit or prescribed standard</t>
  </si>
  <si>
    <t xml:space="preserve">% age compliance        % age compliance         (5) = (4)*100/(2)  </t>
  </si>
  <si>
    <t>Low Voltage</t>
  </si>
  <si>
    <t xml:space="preserve"> +6% to -6%</t>
  </si>
  <si>
    <t>High Voltage</t>
  </si>
  <si>
    <t>Extra High Voltage</t>
  </si>
  <si>
    <t xml:space="preserve"> +10% to -10%</t>
  </si>
  <si>
    <t>Sample size (Numbers)</t>
  </si>
  <si>
    <t>Limit or standard prescribed</t>
  </si>
  <si>
    <t>%age compliance     (6) = (5)*100/(3)</t>
  </si>
  <si>
    <t>EHT consumers</t>
  </si>
  <si>
    <t>Performa SoP 012 - System Losses at EHT / 11 KV and Below</t>
  </si>
  <si>
    <t>Losses in 11 KV System and Connected Equipment</t>
  </si>
  <si>
    <t>i</t>
  </si>
  <si>
    <t>Energy Delivered into EHT / 11 KV and LT Distribution System from EHT/11 KV SSs (MUs)</t>
  </si>
  <si>
    <t>A (SENT)</t>
  </si>
  <si>
    <t>ii</t>
  </si>
  <si>
    <t>Energy Sold (Billed). EHT direct sales (MUs)</t>
  </si>
  <si>
    <t>B (EHT SOLD)</t>
  </si>
  <si>
    <t>iii</t>
  </si>
  <si>
    <t>Energy Sold (Billed) in the 11 KV LT system (MUs)</t>
  </si>
  <si>
    <t>C (TOTAL EXCL. EHT)</t>
  </si>
  <si>
    <t>iv</t>
  </si>
  <si>
    <t>Total Sales (MUs)</t>
  </si>
  <si>
    <t>(B+C)</t>
  </si>
  <si>
    <t>v</t>
  </si>
  <si>
    <t>Losses (MUs)</t>
  </si>
  <si>
    <t>{(A) - (B+C)}</t>
  </si>
  <si>
    <t>vi</t>
  </si>
  <si>
    <t>% Losses</t>
  </si>
  <si>
    <t>{(A) - (B+C)} X 100 / (A)</t>
  </si>
  <si>
    <t xml:space="preserve">Performa SoP 014: Statement Showing the ATC losses, collection </t>
  </si>
  <si>
    <t>Efficiency and Billing Efficiency</t>
  </si>
  <si>
    <t>YEAR</t>
  </si>
  <si>
    <t>Name of Circle</t>
  </si>
  <si>
    <t>Quarter</t>
  </si>
  <si>
    <t>Months</t>
  </si>
  <si>
    <t>Units input
(Mus)</t>
  </si>
  <si>
    <t>Units Billed (Mus)</t>
  </si>
  <si>
    <t>Billing Efficiency</t>
  </si>
  <si>
    <t>Revenue Billed (Rs. Lacs)</t>
  </si>
  <si>
    <t>Revenue Collected (Rs. Lacs)</t>
  </si>
  <si>
    <t xml:space="preserve"> Collection Efficiency %</t>
  </si>
  <si>
    <t>Business Efficiency</t>
  </si>
  <si>
    <t>ATC Loss%</t>
  </si>
  <si>
    <t>C = (B/A)*100</t>
  </si>
  <si>
    <t xml:space="preserve">E </t>
  </si>
  <si>
    <t>F = (E/D)*100</t>
  </si>
  <si>
    <t>G = (C*F)/100</t>
  </si>
  <si>
    <t>H = 100 - G</t>
  </si>
  <si>
    <t>I</t>
  </si>
  <si>
    <t>APR</t>
  </si>
  <si>
    <t>MAY</t>
  </si>
  <si>
    <t>JUN</t>
  </si>
  <si>
    <t>II</t>
  </si>
  <si>
    <t>JUL</t>
  </si>
  <si>
    <t>AUG</t>
  </si>
  <si>
    <t>SEP</t>
  </si>
  <si>
    <t>III</t>
  </si>
  <si>
    <t>OCT</t>
  </si>
  <si>
    <t>NOV</t>
  </si>
  <si>
    <t>DEC</t>
  </si>
  <si>
    <t>IV</t>
  </si>
  <si>
    <t>JAN</t>
  </si>
  <si>
    <t>FEB</t>
  </si>
  <si>
    <t>MAR</t>
  </si>
  <si>
    <t>TOTAL UPTO THE QUARTER</t>
  </si>
  <si>
    <t>Performa SoP 015: Release of New Connection status</t>
  </si>
  <si>
    <t>Consumer category</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</si>
  <si>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</si>
  <si>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</si>
  <si>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</si>
  <si>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</si>
  <si>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</si>
  <si>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</si>
  <si>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1st Half</t>
  </si>
  <si>
    <t>RGP</t>
  </si>
  <si>
    <t>GLP</t>
  </si>
  <si>
    <t>N-RGP &amp; LTMD</t>
  </si>
  <si>
    <t>Public Water Works</t>
  </si>
  <si>
    <t>Agriculture (Total)</t>
  </si>
  <si>
    <t>unmetered</t>
  </si>
  <si>
    <t>metered</t>
  </si>
  <si>
    <t>public lighting</t>
  </si>
  <si>
    <t>Industrial HT</t>
  </si>
  <si>
    <t>Railway</t>
  </si>
  <si>
    <t>2nd Half</t>
  </si>
  <si>
    <t>Annual</t>
  </si>
  <si>
    <t>GERC</t>
  </si>
  <si>
    <t>CEI NO</t>
  </si>
  <si>
    <t>Date</t>
  </si>
  <si>
    <t>NFOS</t>
  </si>
  <si>
    <t>FOS</t>
  </si>
  <si>
    <t>Not received</t>
  </si>
  <si>
    <t>FD</t>
  </si>
  <si>
    <t>NFD</t>
  </si>
  <si>
    <t># Mechanical Accident (Due to Unbalance while climb down from pole)
# Instruction given to all line staff that proper care taken while climbing on &amp; climb down from the TC center / Pole in safety meeting.</t>
  </si>
  <si>
    <t>Utilization of safety gadgets and safety measures followed by victim.</t>
  </si>
  <si>
    <t># Mechanical Accident (Due to Unbalance)
# Weekly safety meeting arranged at subdivision with all line staff for awareness of safety.</t>
  </si>
  <si>
    <t>TC earthing has been  re-activated</t>
  </si>
  <si>
    <t>CHANGE LINK</t>
  </si>
  <si>
    <t>UPTO MAR</t>
  </si>
  <si>
    <t>CROSS CHECK</t>
  </si>
  <si>
    <t>QTR - 4</t>
  </si>
  <si>
    <t>UPTO DEC</t>
  </si>
  <si>
    <t>QTR - 3</t>
  </si>
  <si>
    <t>UPTO SEP</t>
  </si>
  <si>
    <t>QTR - 2</t>
  </si>
  <si>
    <t>QTR - 1</t>
  </si>
  <si>
    <t>Performa SoP 010: Sample Test result for Harmonics</t>
  </si>
  <si>
    <t>X</t>
  </si>
  <si>
    <t>Performa – SoP 005 B: Action taken report by the Redressal Committee (2019-20-4th Qtr.)</t>
  </si>
  <si>
    <t>1st Month (Jan-20)</t>
  </si>
  <si>
    <t>2nd Month (Feb-20)</t>
  </si>
  <si>
    <t>3rd Month (Mar-20)</t>
  </si>
  <si>
    <t>Compliance Sample Test Report for Harmonics (2019-20)</t>
  </si>
  <si>
    <t>STANDARD OF PERFORMANCE COMPLIANCE REPORT YEAR : 2019-20</t>
  </si>
  <si>
    <t>Report Jan-20 to Mar-20</t>
  </si>
  <si>
    <t>Last Qtr - Cummu.</t>
  </si>
  <si>
    <t>up to JUN</t>
  </si>
  <si>
    <t>up to SEPT</t>
  </si>
  <si>
    <t>up to DEC</t>
  </si>
  <si>
    <t>up to Mar</t>
  </si>
  <si>
    <t>1 QTR.</t>
  </si>
  <si>
    <t>QTR 1+2</t>
  </si>
  <si>
    <t>QTR 1+2+3</t>
  </si>
  <si>
    <t>QTR 1+2+3+4</t>
  </si>
  <si>
    <t xml:space="preserve">Field area visit at different school, Colleges, Temple, residential areas-society for safety awareness and energy conservation and also village meeting &amp; Khedut Shibir is arranged for safety.  </t>
  </si>
  <si>
    <t>ARRANGED STALL AT MELA UNDER AREA OF DHORAJI DIVISION</t>
  </si>
  <si>
    <t>9 no. of Contractor's meetings has been arranged in all divions for safety point of view</t>
  </si>
  <si>
    <t>Jamnagar/ JMN</t>
  </si>
  <si>
    <t xml:space="preserve">Field area visit at different school, Colleges, Temple, residential areas-society for safety awareness and energy conservation and around 459 village meeting &amp; Khedut Shibir is arranged for safety  </t>
  </si>
  <si>
    <t>Around 187 no. of safety meetings arranged in all divisions &amp; 2 no. of committee meetings arranged at circle level</t>
  </si>
  <si>
    <t>Pamphlet /sticker at SCHOOL, GRAM PANCHAYAT, HOSPITAL, PHC, CHC, BUS STAND, COLLEGE, GOVT. OFFICES</t>
  </si>
  <si>
    <t>168 no. of Contractor's meetings has been arranged in all divions for safety point of view</t>
  </si>
  <si>
    <t>BHUJ/ NAKHTRANA</t>
  </si>
  <si>
    <t>307 no. of employees of  circle were given training about safety at GEKC Porbandar.</t>
  </si>
  <si>
    <t>Anjar / ANJ</t>
  </si>
  <si>
    <t xml:space="preserve">2 no. of Arranged Stall In Public Mela </t>
  </si>
  <si>
    <t xml:space="preserve">Field area visit at different school, Colleges, Temple, residential areas-society for safety awareness and energy conservation and around 316 village meeting &amp; Khedut Shibir is arranged for safety  </t>
  </si>
  <si>
    <t>Around 142 no. of safety meetings arranged in 3 divisions &amp; 3 no. of committee meetings arranged at circle level</t>
  </si>
  <si>
    <t>72 no. of Contractor's meetings has been arranged in all divions for safety point of view</t>
  </si>
  <si>
    <t xml:space="preserve">33 no. of mockdril arranged where </t>
  </si>
  <si>
    <t>13200 no. of pamphlates distributed to spread awareness about safety in people during celebration of utrayan festival</t>
  </si>
  <si>
    <t>Field area visit at different school, Colleges, Temple, residential areas-society, RMC gardens, RMC office for safety awareness and energy conservation and also village meeting &amp; Khedut Shibir is arranged for safety  Total Nos of-569</t>
  </si>
  <si>
    <t>Nos of safety pamplet /Booklet distributed</t>
  </si>
  <si>
    <t xml:space="preserve">Nos of stall arranged in MELA /event </t>
  </si>
  <si>
    <t xml:space="preserve">1 Stall / 3000 consumers influenced   </t>
  </si>
  <si>
    <t xml:space="preserve"> safety meeting arranged at sub divi under bhavnagar circle.</t>
  </si>
  <si>
    <t xml:space="preserve"> safety pemplate distribute at sub divi under bhavnagar circle.</t>
  </si>
  <si>
    <t xml:space="preserve">280 no. of Field area visit at different school, Colleges,Residential areas-society,  for safety awareness and energy conservation and also village meeting &amp; Khedut Shibir is arranged for safety  </t>
  </si>
  <si>
    <t>Botad, Gadhada/BTD</t>
  </si>
  <si>
    <t>Safety Phamphlates are distributed on Dt. 26th Jan 19 at Botad T1 &amp; Gadhada r2 Sub Division</t>
  </si>
  <si>
    <t xml:space="preserve">Field area visit at different school, Colleges,Residential areas-society,  for safety awareness and energy conservation and also village meeting &amp; Khedut Shibir is arranged for safety  </t>
  </si>
  <si>
    <t>1 nos. of safety stall in Mela arranged</t>
  </si>
  <si>
    <t>Half year</t>
  </si>
  <si>
    <t>CEI Report No.</t>
  </si>
  <si>
    <t>Qty</t>
  </si>
  <si>
    <t>Rajkot, Rafikbhai Ibrahimbhai Jethava</t>
  </si>
  <si>
    <t>16.5.19</t>
  </si>
  <si>
    <t>Victim Sh. rafikbhai ibrahimbhai jethwa age 45 yrs approx. was illegally climbed on 11 kv girder pole GID/JUG/072/R006/DT -286 in Ekta colony -7, nr. resident of shri shekh anisbhai ataul,KGN provision store for unauthorised work &amp; came in contact with upper live portion of 11 kv DO fuse / jumper of 5 kva TC 11 kv jungleshwer feeder and got electrocuted and met with fatal accident.</t>
  </si>
  <si>
    <t>Safety Awareness programme arrange at Jungleshwar area during field visit.</t>
  </si>
  <si>
    <t>Rajkot, Gulabhussain Sabbirhussaiin Bhukhari</t>
  </si>
  <si>
    <t>2.6.19</t>
  </si>
  <si>
    <t xml:space="preserve">After visiting the site and as per statement of younger brother of victim it came to know that victim was sprinkling water on newly under construction house. 11 KV Vikas feeder passing on the terrace of the house due to unauthorised encroachment construction 11 kv line clearance is very less. Hence victim might be come in induction zone of 11 kv line. No any tripping observed in 11 kv Vikas feeder at time of incident. Also no any black spot found on 11 kv line passing where incident happened. Hence factual reason is still suspected. FSL report will be proposed if required.    </t>
  </si>
  <si>
    <t>Notice issue to remove unauthorized construction near electric line &amp; Awareness among general public regarding electrical safety "Keep safe distance from Electrical line &amp; Network of PGVCL" during khedut-shibir &amp; village meeting regularly.</t>
  </si>
  <si>
    <t xml:space="preserve">Rajkot, Abdulbhai Musabhai Kukad </t>
  </si>
  <si>
    <t xml:space="preserve">After visiting the site and as per statement of premises owner sh. Dhavalbhai Vinodbhai Vadgama it came to know that they were lifting lathe machine from ground level to first floor over 11 KV Metacraft feeder with help of Hydraulic Crain vehicle without intimation to PGVCL. During this illegal activity accident took place. Horizontal distance of 11 KV line to balcony (Ravesh) is approc2 ft and vertical distance from ground floor to 11 KV line is 20 ft. app. No any tripping observed in 11 kv  Metacraft feeder during time of incident. Also no any black spot found on 11 kv line conductor. </t>
  </si>
  <si>
    <t>Rajkot, Sureshbhai Bhimabhai Sohla</t>
  </si>
  <si>
    <t>9.7.19</t>
  </si>
  <si>
    <t xml:space="preserve">After Visiting the site it came to know that victim unauthorized climbed o PSC Pole and trying to put holy flag on bamboo stick fixed at top of 11 KV line pole of Meeranagar feeder. Meanwhile anyhow he came in contact of 11 kv jumper and fell down. Immediately he is shifted to Hospital. Victim has moderate injuries. </t>
  </si>
  <si>
    <t>At Raiyadhar slum quarters area safety meeting is arranged and made local people aware to avoid such type of incidents</t>
  </si>
  <si>
    <t>Rajkot, Raydhanbhai Sorani (Mechanical)</t>
  </si>
  <si>
    <t>12.8.19</t>
  </si>
  <si>
    <t>A human non-fatal mechanical accident occurred while line &amp; pole dismantling work was going on for 11 kv medical feeder at Naklank Tea shop, opp Swaminarayan temple, Kalawad Road, Rajkot. A labour of M/s KEI was working on the pole and second labour shri Raydhanbhai Sorani was working under the pole. While during so, Disc Insulator was slipped from the pole and fall on the head of shri Raydhanbhai Sorani. At that time Raydhanbhai Sorani had wear a helmet which was broken due to disc fallen on his head. Thus Human non-fatal mechanical accident occurred to contractor person. Then he was admitted to civil hospital by call on 108 emergency ambulance. Subsequently he was discharged within 3 hours from civil hospital.</t>
  </si>
  <si>
    <t>Notice given to KEI Regarding educate to labour for standard work practice.</t>
  </si>
  <si>
    <t>RAJKOT, Shri Arvindbhai Premjibhai Padariya</t>
  </si>
  <si>
    <t>10.12.19</t>
  </si>
  <si>
    <t>At a time of site visit it is found that while repairing work of solar water heater pm terrace by victim shri. Arvindbhai Premjibhai Padariya, solar water tank move with air iron pipe(5 feet long) fall on 11 KV shrdhha feeder over head line and power pss through iron pipe to victim body and he got electrocuted and he died. At the time of incidence other victim Smt . Sonalben Rakeshbhai trada was near to solar water tank metal frame and her leg was touch with solar water heater metal frame, power pass through her lag and at present she is hospitalized. House of Rakesh bhai bhhikhabhi trada is constructed in suchit society, two floors unauthorized construction doen by him near 11 KV shradhha feeder over head line.</t>
  </si>
  <si>
    <t>4 NOS Of overhead 11 kv span should be converted into underground from MLA grant</t>
  </si>
  <si>
    <t>RAJKOT, Smt.Sonalben Rakeshbhai Trada-NF</t>
  </si>
  <si>
    <t>RAJKOT, 1 Nos. of Cow of Shri RAJUBHAI POPATBHAI SOHLA</t>
  </si>
  <si>
    <t>18.12.19</t>
  </si>
  <si>
    <t>As per telephonic message received from Raiyaroad Sdn fault center, site  visited and came to know that one conductor of 11 KV Miranagar Feeder was suddenly broken and fell down near raiyadhar area,far from Rajkot City area.At that time Cow might have passed near broken conductor and got electrocuted and fatal accident occurred</t>
  </si>
  <si>
    <t>Crossing removed by lying under ground cable</t>
  </si>
  <si>
    <t>Ishwariya, Buffalo of Vijaybhai Bhanubhai Varu</t>
  </si>
  <si>
    <t>25.4.19</t>
  </si>
  <si>
    <t xml:space="preserve">After receiving telephonic information from villagers of Vill:Ishwariya on dtd:25.04.2019 04:00PM on JE-Ronki CUG mobile number regarding above mentioned animal fatal accident. The accident site visited by DE-Ronki on dtd:25.04.2019 at 05:45 PM and investigate that, guarding between pole no 286/R-11 &amp; R-12 of 11KV Khambhala JGY was broken &amp; laid down on the ground. When victim (Buffalo) was passing under the above span it came into contact with the guarding lying on ground and guarding wire struck in her right leg, so other end of guarding was pulled out and because of guarding struck in tree branches, it broke and touched to live 11KV line of Khambhala JGY feeder and victim got electric shock and met with fatal accident. Details investigation is under process.  </t>
  </si>
  <si>
    <t>Guarding wire replaced &amp; Awareness among general public regarding electrical safety "Do not grazing their animals near the pole/ TC center" during khedut-shibir &amp; village meeting regularly.</t>
  </si>
  <si>
    <t>Baldhoi Ag Area, Sureshbhai Punjabhai Malavaiya</t>
  </si>
  <si>
    <t>15.5.19</t>
  </si>
  <si>
    <t>When victim sh.Sureshbhai Punjabhai Malaviya ALM and other line staff went to Sh Bhikhabhai Hirabhai Mithapara's farm to attain 11 kv fault regarding sparking on 11 kv pole. After reaching on site, victim and other line staff and analysis the type of fault and take LCP of 11 kv Baldhoi Ag feeder Than line short is both side by use of Sankal Dori. There is one jumper of 11 kv line touch with tapping angle. So removing this jumper when victim was starting climbing on the PSC pole as he reached the 3re step of the pole that time suddenly PSC pole was started tilting. So victim jumped from the 3rd step of the pole. Fracture in leg of victim. So he admitted in hospital. Reason of PSC pole broken is jumper of 11 kv line touched with tapping angle, feeder was not tripped. So leakage current was passing through PSC pole and earthed. So wire of PSC pole burnt and pole become deteriorated. Victim has wearing a helmet..</t>
  </si>
  <si>
    <t>As per CEI Report this accident is Mechanical Accident and all saftey equipment are used during work by victim and this incidence occurred accidently.</t>
  </si>
  <si>
    <t>this incident is occure accidently</t>
  </si>
  <si>
    <t xml:space="preserve"># Mechanical Accident (Due to Unbalance - pole tilted &amp; fallen on ground)
Instruction given to all line staff that proper care taken while climbing on &amp; climb down from the TC center / Pole in safety meeting.
New pole is erected in place of deteriorated pole &amp; letter written to GETCO office due to non-tripped of line at the time of fault </t>
  </si>
  <si>
    <t>09.01.2020</t>
  </si>
  <si>
    <t>Mahika, Dhruvi Jagdishbhai Sitapara</t>
  </si>
  <si>
    <t>18.6.19</t>
  </si>
  <si>
    <t>Information received in Tramba fault center, accordingly accident site visited by DE immediately when victim was passed near pole, due to leakage current is passed in pole earthing GI wire from unauthorized damaged lunger wire which were touched with pole GI earthing wire and leakage current pass through GI earthing wire and pole. Due to rain wet area and water logging around the pole. Even though there is PVC rigid pipe is provided in earthing, victim got electric shock, fatal accident occurred. Unauthorised power user is booked under sec-135 and further investigation is under progress</t>
  </si>
  <si>
    <t>Earthing reactivate &amp; Unauthorised user was booked under 135 no 64823 dt 18.06.2019.  Awareness among general public regarding electrical safety "Keep safe distance from Electrical line &amp; Network of PGVCL" during khedut-shibir &amp; village meeting regularly.</t>
  </si>
  <si>
    <t>Kamlapur, Kalubhai Pravinbhai Solanki</t>
  </si>
  <si>
    <t>26.6.19</t>
  </si>
  <si>
    <t>In evening heavy rain fall in kamlapur village so due to rain water flow passed near LT pole. Due to this water flow the LT pole is fall down with LT AB cable and it is presumed that a victim may be in contact with ab cable and non-fatal accident may occurred. During site visit there is insulation of AB cable is found damaged. Victim is hospitalized. His father eye witness also with victim in hospital at Rajkot. After receiving the eyewitness statement, medical report, and detail investigation report this accident could be decided mechanical or electrical</t>
  </si>
  <si>
    <t>Faulty cable replaced &amp;  As per medical report no evidence of electrical shock.  Awareness among general public regarding electrical safety "Keep safe distance from Electrical line &amp; Network of PGVCL" during khedut-shibir &amp; village meeting regularly.</t>
  </si>
  <si>
    <t>Varjag Jaliya , Hiteshbhai Manubhai Babriya</t>
  </si>
  <si>
    <t>28.6.19</t>
  </si>
  <si>
    <t xml:space="preserve">During site visit it is found that, victim was working Cabling of Dish cable at harijan vas in house of Sh.Kanabhai Najabhai Masaliya &amp; during work victim climbed on parapet (Chhajja) of the house of the said person &amp; might have come in contact with live conductor of 11kv Nilakha JGY feeder, which is passing near the parapet (Chhajja) of the house and got electrocuted and met with non-fatal accident. Details investigation is under process. Horizontal distance of 1st 11 kv conductor to wall of house is 1.15 mtr and vertical distance from ground to bottom 11 kv conductor is 5.5mtr </t>
  </si>
  <si>
    <t>Due to negligence of victim this accident occurred, hence Notice issued to consumer &amp; Awareness among general public regarding electrical safety "Keep safe distance from Electrical line &amp; Network of PGVCL" during khedut-shibir &amp; village meeting regularly.</t>
  </si>
  <si>
    <t>Metoda-Gidc, A Cow- Unknown</t>
  </si>
  <si>
    <t>14.6.19</t>
  </si>
  <si>
    <t>After receiving telephonic complain from Shri Kishorgiri B. Goswami at Metoda sdn fault center regarding A Cow fall down near PGVCL Transformer Center at GIDC-Metoda, Plot No:G-1148, M/s Accurate Industries on Dt:14.06.2019 at 09:00 AM (App). Immediately JE-Metoda Sh. S.M.Malakiya with line staff visited accident site for proceed &amp; investigation carried out. As per investigation, there is existing LTMD connection of Load-32KW in favor of  M/s Accurate Industries vide Connection No:88249/00436/1 located at GIDC–Metoda, Plot No:G-1148. A Cow (Owner of Cow is Unknown) when passed near existing transformer center DT-19, might be she got leakage current due to neutral return power from existing connection no. 88249/00436/1 &amp; mat with fatal accident. There is wet land around existing transformer center due to rain. JE-Metoda has visited accident site on Dt:14.05.2019 at 09:30 AM (App) &amp; detailed investigation is under process.</t>
  </si>
  <si>
    <t>LTMD connection disconnected &amp; Awareness among general public regarding electrical safety "Do not grazing their animals near the pole/ TC center" during khedut-shibir &amp; village meeting regularly.</t>
  </si>
  <si>
    <t>Veraval, Cow- Unknown</t>
  </si>
  <si>
    <t>As per telephonic information received from Shri Mukeshbhai Kapadiya on Dt:18.06.219 Time:11:15 AM (app) at Pardi sdn office about 02 nos of Cow fall down near PGVCL transformer center at near Mandli transformer village:Veraval, Tal:Kotda-Sangani, Dist:Rajkot. Immeddiately DE-Pardi Shri M S with line staff visited accident site on Dt:18.06.2019 Time 11:30 AM (app) for process &amp; investigation. As per investigation, there is existing transformer of Mandli at village:Veraval. When 2 nos of Cow (Owner-Unknown) passing near existing transformer center both might be cow electrocuted due to leakage current from transformer &amp; water logging near transformer &amp; mat with fatal accident. The detail investigation is under process.</t>
  </si>
  <si>
    <t>DEFECTIVE NEUTRAL EARTHING-PGVCL RESPONSIBLE</t>
  </si>
  <si>
    <t>REACTIVATION OF EARTHING</t>
  </si>
  <si>
    <t>Earthing reactivate, Confidential issued to SDO &amp; Awareness among general public regarding electrical safety "Do not grazing their animals near the pole/ TC center" during khedut-shibir &amp; village meeting regularly.</t>
  </si>
  <si>
    <t>Virda Vajdi, A Cow-Rajabhai Gandubhai Rambadiya</t>
  </si>
  <si>
    <t>27.6.19</t>
  </si>
  <si>
    <t xml:space="preserve">After receiving telephonic complain from Shri Rajabhai Gandubhai Rambadiya ar Ronki fault center about A Cow fall down near Bapa Sitaram Chowk at village:Virda-Vajdi on Dt:27.06.2019 at 17:50 PM (app). Immediately on duty lineman Shri V B Makwana visited accident site &amp; found that there is no direct power supply and earthing pipe is installed properly. But to rain, pole &amp; ground are wet and might be slight leakage current is passing through earthing wire and pole. When victim (A Cow) of owner Shri Rajabhai Gandubhai Rambadiya is passing near this LT pole, she came in to contact with set soil &amp; pole, so she got electric shock due to leakage current and mat with fatal accident. DE-Ronki has visited accident site on Dt:27.06.2019 at 17:50 PM (app) and carried out detail investigation process. </t>
  </si>
  <si>
    <t>Chitravad, Balveersinh Sohansinh Ravat ( Contractor Person)</t>
  </si>
  <si>
    <t>1.6.19</t>
  </si>
  <si>
    <t>Contractor Sh.Chandulal Mohanlal's gang was erecting new SPA transformer structure of Sh. Chhotubha Bachubha Chudasama at Chitravad Ag Area. Victim was working on new DP Structure, lost his balance due to dizziness and fall down from DP Structure on stone block laying near DP and had serious head injury. Hence, fatal mechanical accident occurred with victim.</t>
  </si>
  <si>
    <t>Notice issued to contractor for non-utilised of safety gadget, while working on line.</t>
  </si>
  <si>
    <t>Bhadla, Buffalo of Karanbhai Nanjibhai Sambad</t>
  </si>
  <si>
    <t>29.6.19</t>
  </si>
  <si>
    <t>At 7:30 am male buffalo came in contact with pole GI wire and his horns got stacked with GI earthing wire, due to which GI wire got loose and came in contact with LT ab cable's joint on LT pole and buffalo got electrocuted through leakage current of LT ab cable joint and GI wire</t>
  </si>
  <si>
    <t xml:space="preserve">AS PER CEI REPORT RECEIVED/192/9.1.2020 This Accident occurred a male buffalow came in contact with GI wire and his horns got stucked with GI earthing wire due to which GI wire loose and came in contact with LT AB cable ,s joint on LT pole and buffalow got electric shocked  </t>
  </si>
  <si>
    <t>GI wire not buried under the ground</t>
  </si>
  <si>
    <t>Pole Earthing reactivated with properly pipe and buried under the ground</t>
  </si>
  <si>
    <t>Insulation tap provided on AB joint and earthing reactivated &amp; Confidential issued to SDO.  Awareness among general public regarding electrical safety "Do not grazing their animals near the pole/ TC center" during khedut-shibir &amp; village meeting regularly.</t>
  </si>
  <si>
    <t xml:space="preserve">Upleta, Bholabhai Kishanbhai Solanki </t>
  </si>
  <si>
    <t>1.7.19</t>
  </si>
  <si>
    <t>During the site visit it is found that o1 nos of LT PSC pole (Upl-1/DT-11/c-3/008) of 63 KVA Bhavani Nagar valu TC is passing near the house of Kishan Bhai Solanki .There is a LED streetlight fitted on the said PSC pole by iron rod with the help of iron clamp. And the fixture of streetlight is metallic. Due to defect in street light hanged on PGVCL pole by municipal corporation, metallic body of street light became live electrode, and so due to potential difference current pass through iron rod and clamp of street light and so in GI earth wire which was in live contact with iron clamp. Anyhow victim came in contact with G.I. wire got electrocuted and met with non-fatal accident. Further  detail investigation is under process</t>
  </si>
  <si>
    <t>breakage of regulations 12and 41 of safety and elelctric supply regulations2010.</t>
  </si>
  <si>
    <t>supply a street light connection with earthing protection, and reactivate old earthing .</t>
  </si>
  <si>
    <t>yes, sdnprovide earthing protection to supply and also reactivate earthing at site.</t>
  </si>
  <si>
    <t>Letter written to chief officer for properly maintenance of Street light fixtures &amp; Awareness among general public regarding electrical safety "Keep safe distance from Electrical line &amp; Network of PGVCL" during khedut-shibir &amp; village meeting regularly.</t>
  </si>
  <si>
    <t>16.10.19</t>
  </si>
  <si>
    <t xml:space="preserve">Pithadiya, Chandubhai Vallabhbhai Garala  </t>
  </si>
  <si>
    <t>25.7.19</t>
  </si>
  <si>
    <t>farm of Sh Mahendrabhai(Manilal) Harilal Garala is taken on lease by Victim Shri Chandubhai Vallabhbhai Garala for farming and said farm boundary is fenced by barbered wire and said fencing is bounded on PSC Pole(with LT ABC On it) at one side boundary. On 25.07.2019 approximate 08.30 am, Victim is farming near fencing and due to rain and heavy wind, some part of LT ABC on said PSC Pole is open nearer to C-Clamp of said PSC Pole. Thus, due to rain, when rain water drop from LT ABC to C-Clamp, at that time, leakage current flow from LT ABC to C-Clamp to earthing wire and so as in fencing. As Victim was working nearer to fencing, somehow he touched the fencing wire and due to leakage current in fencing wire, he got electrocuted. Then victim is referred to nearby Health Center-Jetpur where he is declared dead.</t>
  </si>
  <si>
    <t>Police complaint lodged against Owner of farm for unauthorised fencing wound with PGVCL pole &amp; Awareness among general public regarding electrical safety "Keep safe distance from Electrical line &amp; Network of PGVCL" during khedut-shibir &amp; village meeting regularly.</t>
  </si>
  <si>
    <t xml:space="preserve">Kagvad, Shri Mohmadbhai Alibhai Sichodara </t>
  </si>
  <si>
    <t>16.7.19</t>
  </si>
  <si>
    <t>victim Sh Mohmadbhai Alibhai Sichodara was fixing a advertisements board nearer to span(VRP/PTH/08/R67 TO R68) of 11KV Pithadiya JGY Feeder Near Kagvad Village. During fixing of advertisement board, he(victim) might come in induction zone of 11KV Line Or touched the live 11KV Wire and got shock. Then, Victim was admitted in Health Center – Virpur and after treatment victim was discharge from Virpur Health Center. But after few days, Victim was again admitted in Govt Hospital – Rajkot where on 24.07.2019, he is declared dead. NOTE: - NO ANY INTERRUPTION RECEORDED AROUND OR AT THE TIME OF INCIDENT IN 11KV PITHADIYA JGY AT 66KV VIRPUR SS</t>
  </si>
  <si>
    <t>Police complaint lodged against Owner, as victim electrocuted while fixing advertisement board &amp; Awareness among general public regarding electrical safety "Keep safe distance from Electrical line &amp; Network of PGVCL" during khedut-shibir &amp; village meeting regularly.</t>
  </si>
  <si>
    <t>Vinchhiya, Female Buffalo of Thakarshibhai Kamabhai Dervaliya</t>
  </si>
  <si>
    <t>4.7.19</t>
  </si>
  <si>
    <t>As per information, when buffalo is passed near transformer center buffalo’s horns are stacked with guy wire and buffalo has trying to pull off horns, that time guy wire is became loose and come in to the induction zone of transformer 11kv side jumper and due to this induction leakage current is passed in TC structure and fatal accident occurred to buffalo.</t>
  </si>
  <si>
    <t>This accident occurred due to buffalo’s horn struck with guy wire hence new guy wire erected &amp; Awareness among general public regarding electrical safety "Do not grazing their animals near the pole/ TC center" during khedut-shibir &amp; village meeting regularly.</t>
  </si>
  <si>
    <t>Navagam, A Buffalow-Ramji Bhura Goltat</t>
  </si>
  <si>
    <t>Single LT line conductor snapped at B/H Danabhai Bharvad Hotel and a buffalo laid down on the ground. So on duty line staff has shut down power supply of this LT line from respective transformer.</t>
  </si>
  <si>
    <t>Removal of span &amp; Confidential issued to SDO &amp; Awareness among general public regarding electrical safety "Do not grazing their animals near the pole/ TC center" during khedut-shibir &amp; village meeting regularly.</t>
  </si>
  <si>
    <t>Anida(B),  A Cow of Shri Samatbhai Khengarbhai Bhabhava</t>
  </si>
  <si>
    <t>4.8.19</t>
  </si>
  <si>
    <t>It is known that unauthorized street light feature of metal body is installed at the said LT Pole near Junction box and switch of said junction box is installed on down side of said pole through twin wire. Near Junction box on street light feature, phase wire of street light wound on external metal part of feature and said phase is open and touched the metal body of street light feature and on the other side of metal body is tighten with GI Earthing Wire for stability of street light feature. So as leakage current from street light phase to Metal part of street light feature body to GI Earthing wire. Due to rainy atmosphere, water is accommodated near LT Pole and at the same time, cow is passing near pole and electrocuted.</t>
  </si>
  <si>
    <t>Non consumer  booked under 135  &amp;  Unauthorized street light fixture on the PGVCL pole.  Awareness among general public regarding electrical safety "Do not grazing their animals near the pole/ TC center" during khedut-shibir &amp; village meeting regularly.</t>
  </si>
  <si>
    <t>Veraval, A Cow-Rajeshbhai Mukeshbhai Vanzara</t>
  </si>
  <si>
    <t>5.8.19</t>
  </si>
  <si>
    <t xml:space="preserve">There is an existing transformer center vide location no SAR/SKL/09/DT-002/JGY &amp; fed power supply to 3P-4W LT line. Out of four wire, one no of LT line wire was broken by some reason and fall down on the ground. When A Cow of Shri Rajeshbhai Mukeshbhai Vanzara was passed near this broken &amp; grounded conductor, victim came into contact with that live broken LT line conductor and get electric shock &amp; died. During accident, the land is wet due to rainy season.   </t>
  </si>
  <si>
    <t>Conductor replaced by LT ABC &amp; Confidential issued to SDO.  Awareness among general public regarding electrical safety "Do not grazing their animals near the pole/ TC center" during khedut-shibir &amp; village meeting regularly.</t>
  </si>
  <si>
    <t>Metoda-Gidc, Psmt Poonamben Sanjaybhai Vikani</t>
  </si>
  <si>
    <t>9.8.19</t>
  </si>
  <si>
    <t>Victim was going on terrace for Throw down iron road from Terrace to ground, During that one end of iron road touch 11kv palace jgy line conductor and another end holded by victim, this victim got electric shock and met with Non-fatal accident</t>
  </si>
  <si>
    <t>VICTIM IS RESPONSIBLE</t>
  </si>
  <si>
    <t>AS VICTIM IS RESPONSIBLE, SO AWARE THE VICTIM ABOUT SAFETY MEASURS</t>
  </si>
  <si>
    <t>DISTANCE IS AS PER NORMS</t>
  </si>
  <si>
    <t>Awareness among general public regarding electrical safety "Keep safe distance from Electrical line &amp; Network of PGVCL" during khedut-shibir &amp; village meeting regularly.</t>
  </si>
  <si>
    <t>Monpar, Cow of Munabhai Mangabhai Vakatar</t>
  </si>
  <si>
    <t>After receiving telephonic information from Shri. Baghubhai Dhandhal, Sh. D.H.Bheda – JE &amp; Sh. J.M. Ganvit –JE visited the site on dtd.09.08.2019 at 06:05PM and according to site condition &amp; eye witness statement, a cow was passing between poles of Transformer centre and suddenly fell down on the ground. Due to raining the land was wet and may have got shock due to leakage current Detail investigation report follows.</t>
  </si>
  <si>
    <t>Fencing provided &amp; Awareness among general public regarding electrical safety "Do not grazing their animals near the pole/ TC center" during khedut-shibir &amp; village meeting regularly.</t>
  </si>
  <si>
    <t>Upleta, Buffalo of Shri Rajendrasinh Rupubha Chudasama</t>
  </si>
  <si>
    <t>5.9.19</t>
  </si>
  <si>
    <t>As per information received at fault center from Hitendrasinh Aniruddhsinh Chudasama, A fatal accident occurred to buffalo of Shri Rajendrasinh Rupubha Chudasama at village Mojira under  Bhayavadar Sdn. From the site investigation it is found that due to heavy wind and rain 11KV pole of Moj JGY broken and fall on Buffalo which was grazing near this pole. At that time Buffalo touched live 11kv line, so electrocuted and died. Further matter is under investigation.</t>
  </si>
  <si>
    <t>Rebinding of Conductor &amp; Awareness among general public regarding electrical safety "Do not grazing their animals near the pole/ TC center" during khedut-shibir &amp; village meeting regularly.</t>
  </si>
  <si>
    <t xml:space="preserve">Tramboda, A Buffalo of Shri Hamirbhai Arajanbhai Karmata  </t>
  </si>
  <si>
    <t>12.9.19</t>
  </si>
  <si>
    <t>There is one DP with Switch of 11KV Ishapar AG feeder at Shitala Ma Mandir-Nadala Road. Said DP have five Guy and Two Earthing. To provide enough clearance between Guy Wire with AB Switch Jumper, one of Guy wire is tighten with one DP Pole using GI Wire above Guy Insulator. A Buffalo of Sh Hamirbhai Arajanbhai Karmata was passing near to said DP and due to rainy atmosphere and itching in body of buffalo, buffalo had rubbed his body strongly with said Guy wire. Due to strong rubbing by buffalo, GI Wire tighten with Guy wire and pole for clearance got damage at DP Pole and said GI Wire isolated from pole and touched the one phase wire of AB Switch. So as leakage current from switch phase to tighten GI Wire to Guy Wire to DP Earthing wire flow and due to rainy atmosphere, rain water was accommodating near DP and as buffalo standing under DP pole and legs were nearer to DP Pole, Buffalo was electrocuted.</t>
  </si>
  <si>
    <t>Buffalo itching with Pole &amp; got electric sock hence Awareness among general public regarding electrical safety "Do not grazing their animals near the pole/ TC center" during khedut-shibir &amp; village meeting regularly.</t>
  </si>
  <si>
    <t xml:space="preserve">Charkhadi, Buffalo - Shri Raghubhai Bhagvanbhai Parmar </t>
  </si>
  <si>
    <t>23.9.19</t>
  </si>
  <si>
    <t>Fatal accident occurred to 2 Nos buffalos of Sh Raghubhai Bhagvanbhai Parmar while passing nearer to transformer center of Sh Natvarbhai Padariya. Due to heavy rain so much water are collected around the transformer center and due to leakage current, said buffalos might get electrocuted. Presently, DO Fuse of said transformer cener is removed and made isolated. Details cause of accident should be known after the detail investigation.</t>
  </si>
  <si>
    <t>Earthing was reactivate  &amp; Awareness among general public regarding electrical safety "Do not grazing their animals near the pole/ TC center" during khedut-shibir &amp; village meeting regularly.</t>
  </si>
  <si>
    <t>Padvala, Shri Puniya Badiya Damor</t>
  </si>
  <si>
    <t>3.9.19</t>
  </si>
  <si>
    <t xml:space="preserve">After receiving Telephonic information from Shri Mahendrasigh B. Gohil on Dt:03.09.2019 at 10:45 AM(app) regarding non-fatal human fatal accident occur to Shri Puniya Badiya Damor on Dt:03.09.2019 at 10:45(app) AM at Village:Padavala, Tal:Kotda-Sangani, Dist.:Rajkot. Immediately DE-Pardi Shri M. S. Paghdar has visited accident site on Dt:03.09.2019 at 11:15 AM(app). As per site visit &amp; statement of eyewitness, the victim Shri Puniya Badiya Damor &amp; other two labors were working at construction site of Shri Mahendrasigh B. Gohil. During that, victim with other two labors were engaged in lift iron girder channel from ground to first floor through staircase. During this work, one end of iron channel hold by victim &amp; other end hold by other labors. Due to heavy weight of channel, one end of iron channel was slipped from labors hand &amp; this end of iron channel touches 11kv Waterflow line conductor as other end of iron channel hold by victim. Thus victim get electric shock. Immediately victim refers at Private Hospital &amp; relieve after preliminary treatment. Tripping is registered at 132KV Padavala S/S. The detail investigation is under progress.      </t>
  </si>
  <si>
    <t>Letter written to construction agency for keep safe distance from Electrical line &amp; Network of PGVCL &amp; Awareness among general public regarding electrical safety "Keep safe distance from Electrical line &amp; Network of PGVCL" during khedut-shibir &amp; village meeting regularly.</t>
  </si>
  <si>
    <t>Gaurdidad, Cow - Shri Parbatbhai Mangabhai Toliya</t>
  </si>
  <si>
    <t>7.9.19</t>
  </si>
  <si>
    <t>After receiving telephonic information  from Shri Parbatbhai Maganbhai Toliya at Ronki sdn office on dt:07.09.2019 at Time 17:00 PM (app) regarding 2 nos of Cow got electric shock of owner Shri Parbatbhai Mangabhai Toliya at Vill:Gauridad, Tal:Dist:Rajkot. Immediately fault center line staff of Ronki sdn Sh. V B Makwana has visited accident site on Dt:07.09.2019 &amp; found that 2 nos of Cow fall down on ground &amp; load side conductor of 11KV Kiahsn AG feeder was snapped.  DE-Ronki  Sh.B.C.Chhatrala has visited accident site on dt:07.09.2019 at Time 18:00PM (app) for proceed &amp; investigation carried out that 02 Nos of Cow of Owner Shri Parbatbhai Mangabhai Toliya came in to contact with live load side snapped conductor of 11KV Kishan AG feeder between location No. 9 &amp; 10 &amp; mat with fatal accident. During accident, 11KV Kishan AG feeder is under 3-phase power supply on. The further detailed investigation is under process.</t>
  </si>
  <si>
    <t>Rebinding of Conductor &amp; Explanation asked to SDO.  Awareness among general public regarding electrical safety "Do not grazing their animals near the pole/ TC center" during khedut-shibir &amp; village meeting regularly.</t>
  </si>
  <si>
    <t>Shapar, Shri Rajnikant Laxmanbhai Shiyara</t>
  </si>
  <si>
    <t>10.9.19</t>
  </si>
  <si>
    <t xml:space="preserve">After receiving information from Sh. P.K.Chikani (App.LM-Shapar Veraval Sdn.) on phone to DE-Shapar Veraval Sh. R.P.Aghera on Dt:10.09.2019 at Time 15:50 PM (app) about nonfatal human-departmental-network accident occur to Electrical Assistant Shri Rajnikant Laxmanbhai Shiyara on Dt:10.09.2019 at Time 15:45 PM (app) at Nr.66KV Siddheswear S/S, Vill:Shapar(V), Tal:Kotda-Sangani, Dist:Rajkot. Immediately DE-Shapar Veraval has informed about said departmental network accident to EE RRD on phone &amp; both EE RRD Sh. L.K.Parmar with DE-Shapar Veraval Shri R.P.Aghera has rushed to accident site on Dt:10.09.2019 at Time 16:35 PM (app) for preliminary investigation &amp; found that 11KV Kaveri Ind feeder was in fault hence Sh. K.N.chauhan (LM-SVSD), Sh. B.P.Ginoya (ALM-SVSD), Sh. P.K.Chikani (App.LM-SVSD) with victm Shri R.L.Shiyara (EA-SVSD) are deputed for to attend fault of 11KV Kaveri Ind feeder. During patrolling, they found that a jumper fault was occurred at pole location no. 11KV KAVERI FEEDER/SID/KVR/011/IND (RSJ Pole). As per accident site verification, there are two different 11KV feeders power supply i.e. 11KV Godavari Ind &amp; 11KV Kaveri feeder available on pole no. 11KV KAVERI FEEDER/SID/KVR/011/IND. Sh. K.N.Chauhan (LM-SVSD) has taken line clear (LC) of 11KV Kaveri Ind feeder (vide LC No.2133 Dt:10.09.2019 at 15:45 Hrs.) but not taken line clear (LC) of 11KV Godavari Ind feeder as both 11KV feeders power supply available on same single shackle pole no. 11KV KAVERI FEEDER/SID/KVR/011/IND. In addition, victim has wear the helmet and shoes also line staff has made earthed the 11KV Kaveri Ind feeder but not earthed 11KV Godavari feeder at that time. After follow above procedure by line staff, the victim were climbing the RSJ pole No. 11KV KAVERI FEEDER/SID/KVR/011/IND for carried out faulty jumper work on this pole &amp; victim’s hand touched live conductor of 11KV Godavari Ind feeder &amp; get electric shock. After getting electric shock, victim fell down from this pole to ground and immediately referred at Sterling Hospital, Rajkot for further treatment but after treatment on duty Doctor declared victim as dead on Dt:11.09.2019 at Time 01:28 AM (app)(Non fatal-departmental-network accident of Dt:10.09.2019 converted in to fatal-departmental-network on Dt:11.09.2019). There is no tripping registered in 11KV Godavari Ind feeder at 66KV Siddheswear S/S. Detail investigation report of Police Department, CEI investigation &amp; PM report is under progress.   </t>
  </si>
  <si>
    <t xml:space="preserve">Show cause issued to responsible for not taken LC for attending fault &amp; Strictly instruction given to all line staff to use safety measures &amp; tools while working on line </t>
  </si>
  <si>
    <t>Vad Vajdi, Buffalo - Shri Kamabhai Bhalabhai Bata</t>
  </si>
  <si>
    <t>21.9.19</t>
  </si>
  <si>
    <t>After receiving complain from Shri Jagdishbhai vide no. 383 on Dt:21-09-2019 Time 19:21 PM (app) at fault center, Metoda regarding accident occur to A Buffalo on Dt:21-09-2019 Time 17:30 PM (app) &amp; fall down near PGVCL Transformer Center of Shri Parasbhai Bharatbhai Mehta at Village:Vad Vajdi, Tal:Lodhika,Dist.:Rajkot. Immediately JE-Metoda Smt. R K Patel with line staff visited accident site on Dt:21-09-2019 at Time 19:30 PM (app) for proceed &amp; investigation carried out. As per investigation, there is existing AG connection of Shri Parasbhai Bharatbhai Mehta, Consumer No. 88256/00158/5, Load-5.0HP located at village Vad-Vajdi. When A Buffalo (Female) of Owner Shri Kamabhai Bhalabhai Bata passed near this existing transformer center might be got electric shock due to leakage current due to return power from existing connection no. 88256/00158/5 &amp; mat with fatal accident. There is wet land around existing transformer center due to rain. The existing AG connection of Shri Parasbhai Bharatbhai Mehta, Consumer No. 88256/00158/5 is dis-connected on Dt:21-09-2019.</t>
  </si>
  <si>
    <t>Earthing reactivate &amp; Awareness among general public regarding electrical safety "Do not grazing their animals near the pole/ TC center" during khedut-shibir &amp; village meeting regularly.</t>
  </si>
  <si>
    <t>GADHAKA, 2COW AND 1CALF BUFFALO OF CHANABHAI HAKABHAI MUNDHAVA</t>
  </si>
  <si>
    <t>1.10.19</t>
  </si>
  <si>
    <t>As per information 2 cow and 1 calf buffalo are came in contact with LT line broken conductor and got electric shock.As per site visit there is one LT line conductor was broken from the circuit pole.</t>
  </si>
  <si>
    <t>lime maintenace carried out</t>
  </si>
  <si>
    <t>JETPUR, SUNIL BHAGVANBHAI DAMRA</t>
  </si>
  <si>
    <t>Information of accident received on 04.10.2019 from Jetpur Police Station that a fatal accident occurred to Sh. Sunil Bhagvanbhai Damra. According to police panchanama &amp; site visit by SDO, it came to know that victim was flying a kite near transformer centre located inside the farm of Sh. Dayabhai Pambhar. When the kite trapped between the poles of transformer centre, victim climbed the pole to release the kite and might have came in contact with live part and got electric shock and fall down on the ground &amp; was admitted to Rajkot Hospital. The victim died at hospital on 24.09.2019.</t>
  </si>
  <si>
    <t xml:space="preserve"> From the post mortem report, age of victim, inerruption report of feeder, it seems that accident has not occurred at the site shown. Awareness among general public regarding electrical safety "Do not climb the pole/ TC center &amp; to keep away from line" during khedut-shibir &amp; village meeting regularly</t>
  </si>
  <si>
    <t xml:space="preserve">Khambhala, SH. ISAKANI AFZALBHAI </t>
  </si>
  <si>
    <t>18.9.19</t>
  </si>
  <si>
    <t xml:space="preserve">As per telephonic information received on 11.10.2019 time : 01:05 PM (approx) on mobile of DE-Ronki that labour of contractor of transformer replacement M/S Kismat Engi. Was got electric shock while replacement of transformer, DE-Ronki asked to contractor but contractor M/S Kismat eng. Refuse to accept that and say victim is not a labour of M/S Kismat Eng.So, DE-Ronki write letter to M/S Kismat Eng. Wide letter  no. : 7661/11.10.2019 for the same and also write letter to police station Paddhari and Kuvadva wide letter no : 7670, 7669 on dated 13.10.2019. while going through the transformer replace by M/S Kismat Eng. It is came to knowledge that on date 18.09.2019. while replacement of transformer of consumer Sh. Ambabhai Dungarbhai of village Khambhala, labour of M/S Kismat Eng. Got electric shock. DE Ronki visit at site immediately on date 15.10.2019 and found that accident was occured during replacement of transformer by M/S Kismat Eng. Without contact any line man of Ronki sdn and without taken line clear. On dated 17.09.2019 nos. 4 transformer given to M/S Kismat Eng. For replacement and he replaced 03 nos. of transformer by taken line clear on date 17.09.2019 and during replacement of 4th on dated: 18.09.2019 he didn’t contact any line man for line clear. Without taking line clear he started replacement work of failed transformer. Division office Rajkot rural also issued notice for the same wide letter no 12903 on dated 15.10.2019 to M/S Kismat Eng. Details investigation under process. </t>
  </si>
  <si>
    <t>M/s Kismat Engineering having work order of replacement of transformer center under Ronki sub-division vide WO NO: RRD/T-1/WO/6490 Dt:11-10-2019. Also it is came to knowledge that on date 18.09.2019. while replacement of transformer of consumer Sh. Ambabhai Dungarbhai of village Khambhala, labour of M/S Kismat Engineering got electric shock. DE Ronki has visited accident site immediately on date 15.10.2019 and found that accident was occurred during replacement of transformer by M/S Kismat Engineering without contact any line man of Ronki sdn and without taken line clear. On dated 17.09.2019 nos. 4 transformer given to M/S Kismat Engineering for replacement and they have replaced 03 nos. of transformer by taken line clear on date 17.09.2019 and during replacement of 4th on dated: 18.09.2019 he didn’t contact any line man for line clear. Without taking line clear he started replacement work of failed transformer. Division office Rajkot rural also issued notice for the same wide letter no 12903 on dated 15.10.2019 to M/S Kismat Eng. Details investigation under process.</t>
  </si>
  <si>
    <t xml:space="preserve">Khareda, Buffalo of Shri Sagarbhai Rameshbhai Mevada </t>
  </si>
  <si>
    <t>1.11.19</t>
  </si>
  <si>
    <t>it is known that fatal accident occurred to 1 No buffalos of Shri Sagarbhai Rameshbhai Mevada while passing nearer to transformer center of Shamajibhai Gopalbhai Sudani  AG Grp. In the said transformer, One AG Consumer Name - Sh Shamajibhai Gopalbhai Sudani, Consumer No 39710/00310/3, 5HP, A1 tariff is existing. Said PGVCL Connection Service and Meter is in order but load side wire is insecure and without any protective device. So leakage current from load side of said consumer flow through transformer neutral to GI Earthing wire of said transformer center. As transformer center is located near river bank, Said land is very wet and due to leakage current, some potential is there in ground. At the same time on 01.11.2019, buffalo passes between the transformer center pole and got electrocuted.</t>
  </si>
  <si>
    <t>Awareness among general public regarding electrical safety during khedut-shibir &amp; village meeting regularly.</t>
  </si>
  <si>
    <t xml:space="preserve">Gondal, Kumari Ankitaben (urfe Komalben) Sureshbhai Chudasama (Devipujak) </t>
  </si>
  <si>
    <t>1.12.19</t>
  </si>
  <si>
    <t>Any How LED Series light was fall and hanging on 11kv line live wire, a victim was going to remove this led series light by using iron wire lunger. One end of iron wire in her hand and second end side of wire with hook type extend toward led series, during this process any how iron wire touched to live 11kv wire and she got electrocuted and die</t>
  </si>
  <si>
    <t>Notice issued to victim father vide letter no.GRSD/T/10781/24.12.2019.Accident incidence discussed in detail during area meeting &amp; line staff safety meeting and all are directed to aware the consumer regarding same matter.</t>
  </si>
  <si>
    <t>SHAPAR, SH. RUMANSIGH AVADHESHSIGH PAL</t>
  </si>
  <si>
    <t>22.11.19</t>
  </si>
  <si>
    <t>After receiving information from News Paper &amp; informed by Rural Division, Rajkot about said accident occur to victim Shri Rumansigh Avadheshsigh Pal in network on Dt:22-11-2019 at Time 01:30 PM (app). De-Shapar Veraval has visited accident site on Dt:25-11-2019 at Time:08:50 AM (app) &amp; found that, victim was doing drainage work carelessly by using 11-mtr (app) long bend iron rod. During this work carried out by victim, he has raise iron rod carelessly, so one end of this iron rod touches live conductor of 11KV Captain industrial feeder &amp; another end of iron rod holed by the victim, thus victim got electrocuted. After that, victim was referred to the Government Hospital, Rajkot but on duty Doctor declared victim as dead. The tripping is registered in 11KV Captain Ind. feeder at 132KV Padavala S/S at 01:35 PM on Dt:22-11-2019.  Sparking on both side of iron rod  observed, while sparking on conductor not observed from ground level. In addition, distance of conductor from ground level is as per Company’s norms</t>
  </si>
  <si>
    <t xml:space="preserve">victim was doing drainage work carelessly by using 11-mtr (app) long bend iron rod. During this work carried out by victim, he has raise iron rod carelessly, so one end of this iron rod touches live conductor of 11KV Captain industrial feeder &amp; another end of iron rod holed by the victim, thus victim got electrocuted. After that, victim was referred to the Government Hospital, Rajkot but on duty Doctor declared victim as dead. The tripping is registered in 11KV Captain Ind. feeder at 132KV Padavala S/S at 01:35 PM on Dt:22-11-2019.  Sparking on both side of iron rod observed, while sparking on conductor not observed from ground level. In addition, distance of conductor from ground level is as per Company’s norms.        </t>
  </si>
  <si>
    <t>majethi, Baffalo of Sh.Bhura meram jaru</t>
  </si>
  <si>
    <t>17.12.19</t>
  </si>
  <si>
    <t>As per telephonic massage received from Mukeshbhai Bhurabhai Jaru( Buffelo's owner Son) today i.e.17/12/19 at Upleta Rural Sdn Fault center. As per site visit today. The First eyewitness ( Mukeshbhai Bhurabhai Jaru) who is present at site, as per his statement when he and his three buffalos was passing through " Thaniyana ni gari" below 11 kv kundhech jgy overhead line. At that time one Conductor of 11 kv Kundhech jgy feeder is suddenly broken from disc hardware of shackle pole and fall down on  buffalo and got electrocuted.</t>
  </si>
  <si>
    <t>SELUKA, JAYESH BHUPATBHAI GUJARATI</t>
  </si>
  <si>
    <t>16.2.20</t>
  </si>
  <si>
    <t>Victim Sh.Jayesh Bhupatbhai Gujarati was standing on tractor trolley over filled with scrap of cotton and holding iron farming equipment in hand and by mistake he raises his hand with it and iron equipment got in contact with live 11 KV keraleshwar Ag feeder HT line and he got electric shock</t>
  </si>
  <si>
    <t>KHERADI, KETAN GHELABHAI SARDHARA</t>
  </si>
  <si>
    <t>7.2.20</t>
  </si>
  <si>
    <t>When victim Sh Ketanbhai Ghelabhai Sardhara and other line staff went to the farm of Sh Bhikhabhai Ranchidbhai Parsana for jumper work.After finished jumper work when he was coming down from the pole at that time accidently, his leg was slipped and fall down on the ground from the pole (height approx 5 mtr from the Ground) and this mechanical accident occured.Their after he was admitted in to the hospital. Victim has wear hand gloves,safety belt and safety shoes.LC is taken by Sh T.H.Rachhadiya lineman of 11 kv Hajpara AG.By LC no 9971 at the time 11.20 to 15.00 hrs</t>
  </si>
  <si>
    <t>saftey meeting done with line staff for avoiding such type of accident</t>
  </si>
  <si>
    <t xml:space="preserve">Biliyada, Shri Subhashbhai Semlabhai Damor </t>
  </si>
  <si>
    <t xml:space="preserve">it is come to know from first witness that on date 21.09.2019 approximate 03.30 pm, Work of leveling of roof road was undergoing in his newly erected building and while working newly erected transformer, due to leakage in current victim got shocked. After SDO has informed that said new transformer is erected on 18.09.2019 and there is no any DO fuse on transformer, there is no any chance of leakage current. Immediately witness change his story and said that accident occurred due to accidently touch of wooden support pole of slab on 11KV Line and got shocked. SDO has informed to show said Wooden Support pole but he fails to show such support pole. Then after, again witness has change his story of accident and said that accident occurred to tightening of TC DP pole with PVC Cable. Victim throw the PVC Cable in TC DP above DO Fuse from top of the terrace and said PVC wire stick with Jumper wire and current flow in PVC wire and got electrical shock and Died but said DP is erected just before 2 days from accident and both DP pole are in order. So, real reason of accident will be known after details investigation.
</t>
  </si>
  <si>
    <t>Notice issued to factory owner for doing unauthorized work without any intimation to PGVCL office vide letter No.GRSD-1/8780/07.11.2019. Also, Accident incidence discussed in detail during Industrial association meeting,Village Meeting &amp; line staff Safety meeting and all are directed to aware the consumer regarding same matter.</t>
  </si>
  <si>
    <t>Jodhpar, Sh Nazabhai Ramubhai Jakhaniya</t>
  </si>
  <si>
    <t>5.5.19</t>
  </si>
  <si>
    <t>As per information received from Wankaner Taluka police station, a fatal human accident occurred on Dt: 05.05.19 time: 12:00pm. The DE Wankaner Rural 1 s/dn site visited on Dt: 05.05.19 time: 2:30pm and found that victim was climbed on “Gunda Tree” for getting Gunda without any permission of owner of tree. 11kv line of Jodhpur Ag feeder passing on that tree and necessary tree cutting also done but he climbed on top of the tree and touched the live 11kv wire &amp; got electrocuted, met with fatal accident. At that time, very high leakage current flows hence 11kv wire also broken. The victim then referred to government hospital Wankaner by Wankaner Taluka police for PM purpose. However, detail investigation follows. Steps Taken: As victim himself is responsible for the accident, there are no any action taken against any employees. The broken conductor of the complete span was replaced after site visit and site Rojkam etc., and the pieces of broken conductor from both the ends are taken in custody. Also, necessary FIR against the victim is lodged.</t>
  </si>
  <si>
    <t>The broken conductor of the complete span was replaced &amp; Awareness among general public regarding electrical safety "Keep safe distance from Electrical line &amp; Network of PGVCL" during khedut-shibir &amp; village meeting regularly.</t>
  </si>
  <si>
    <t>Sara, Ismailbhai Abdulbhai Katariya-Fh</t>
  </si>
  <si>
    <t>13.5.19</t>
  </si>
  <si>
    <t>As per the information received telephonically from unknown person on Dtd. 13.05.2019, 11:20am that an accident occurred at village Sara main road. After that I/C Deputy engineer Sara with junior engineers reached at the accident place at 11:25am. I.e. within 5 minutes and found that , A truck was parked under 11kv line without any permission/ intimation to the PGVCL in front of cement traders named Umiya Traders where overhead line passes over that place and unloading of cement products were being done. After completing unloading a labour person was cleaning the trolley of truck with hoe and after completing cleaning work, He climbed up on cabin to put hoe on cabin but when he was standing on cabin, accidently one of his shoulder touch to the live wire of 11KV Line and he got shock and also a truck body became live so person standing on land and touching truck body also got shock and electrocuted. So one person standing on truck got nonfatal and the other one standing earth (land) got fatal electrical accident. The clearance between line and earth is 16.3 feet at the location. The line is old and the height of poles goes down due to filling of soil surrounding the poles. Also the span length is more than average so that sag is somewhat higher in that span.  Action Taken:  As the main reason for this accident is negligence by truck driver and nonfatal Victim truck cleaner. Hence, necessary complain in written is submitted to the concern police station to lodge FIR and necessary maintenance is to be carried out.</t>
  </si>
  <si>
    <t>Written complaint submitted to the concern police station to lodge FIR &amp; Awareness among general public regarding electrical safety "Keep safe distance from Electrical line &amp; Network of PGVCL" during khedut-shibir &amp; village meeting regularly.</t>
  </si>
  <si>
    <t>Sara,Ashokbhai Karnubhai Baraiya-Nfh</t>
  </si>
  <si>
    <t>As per the information received telephonically from unknown person on Dtd. 13.05.2019, 11:20am that an accident occurred at village Sara main road. After that I/C Deputy engineer Sara with junior engineers reached at the accident place at 11:25am. I.e. within 5 minutes and found that , A truck was parked under 11kv line without any permission/ intimation to the PGVCL in front of cement traders named Umiya Traders where overhead line passes over that place and unloading of cement products were being done. After completing unloading a labour person was cleaning the trolley of truck with hoe and after completing cleaning work, He climbed up on cabin to put hoe on cabin but when he was standing on cabin, accidently one of his shoulder touch to the live wire of 11KV Line and he got shock and also a truck body became live so person standing on land and touching truck body also got shock and electrocuted. So one person standing on truck got nonfatal and the other one standing earth (land) got fatal electrical accident. The clearance between line and earth is 16.3 feet at the location. The line is old and the height of poles goes down due to filling of soil surrounding the poles. Also the span length is more than average so that sag is somewhat higher in that span.  Action Taken:  As the main reason for this accident is Negligence by truck driver and nonfatal Victim truck cleaner. Hence, necessary complain in written is submitted to the concern police station to lodge FIR and necessary maintenance is to be carried out.</t>
  </si>
  <si>
    <t>Naliyeri, Makwana Narshibhai Sadulbha</t>
  </si>
  <si>
    <t>13.6.19</t>
  </si>
  <si>
    <t>As per information received on phone call from Sarpanch of Naliyeri village of Sh Bhupatbhai on Dtd.13.06.19 time 18:38hrs, primary site visited by SDO Wankaner Rural 2 sdn along with DE Tech Wankanerdo on same day at time 20:15hrs. As per site visited, it is comes to know that, due to heavy wind and cyclonic effect, tree branch of teak(sag) tree break and fall down on conductor of 11kv Naliyeri AG feeder between location no 127-128 and tree branch rubbed with conductor, hence B-phase conductor snapped and fall down on victim and came in contact with live conductor. Hence victim electrocuted and got electric shock and died at site. However, detail investigation follows after PM report. The feeder is on in single phase at the time of accident. Tripping not observed on 11kv Naliyeri AG feeder as per 66kv Satapar SS. Steps Taken: Necessary trimming of tree branches done and broken conductor replaced by new conductor and power supply restored.</t>
  </si>
  <si>
    <t>Necessary trimming of tree branches done and broken conductor replaced by new conductor and power supply restored.  Awareness among general public regarding electrical safety "Keep safe distance from Electrical line &amp; Network of PGVCL" during khedut-shibir &amp; village meeting regularly.</t>
  </si>
  <si>
    <t>Nava Raysangpar, Cow of Ranabhai Babubhai Bharvad</t>
  </si>
  <si>
    <t>24.6.19</t>
  </si>
  <si>
    <t>As per information received site visited by DE Sara at 10:00hrs, A cow was passing from a water source (AVEDO) to transformer center and while passing near the transformer center cow got an electric shock due to step potential created in the land because of temporary leakage current might have flow through earthing of transformer as the land is filled with water surrounding transformer center. Cow got an electric shock and met with fatal accident. However, detailed investigation will soon follows.</t>
  </si>
  <si>
    <t>Transformer earthing reactivated &amp; Awareness among general public regarding electrical safety "Do not grazing their animals near the pole/ TC center" during khedut-shibir &amp; village meeting regularly.</t>
  </si>
  <si>
    <t>Lilapar, Bharatbhai Odhavjibhai Chavda</t>
  </si>
  <si>
    <t>25.6.19</t>
  </si>
  <si>
    <t>As per information received telephonically from Sh. H. K. Bhadja – L. M., Shanala S/Dn, He and Victim along with Sh. R. S. Detroja working on 11 KV Devkinandan (IND) Feeder due to jumper fault near Keshav Ceramic DP (No.LIL/DVK/30) At – Lilapar. Before Working on Line LCP taken vide NO.712 time 13:05 and making line Dis-charge from both the sides and line shorted from both the sides &amp; Line Earthing completed. Victim Sh. B. O. Chavda was working on girder Pole DP for Jumper Repairing work, at that time somehow return power comes on line wire and he experienced an electric current in his hand. After that he himself comes from Pole and immediate admitted at Krishna hospital – Morbi. There are no any major electric shock. Hence He relieved from hospital. His health is quiet normal. Detail investigation report follows.</t>
  </si>
  <si>
    <t>accident occurred due to return power of HT consumer</t>
  </si>
  <si>
    <t>Notice served to HT consumer Druv Craft Mill Consumer No.32334, CD: 2000 KVA vide letter no. EEMRB/Tech-1/Accident/5949 Dt.19.07.19 and FIR lodged against this HT consumer. Weekly safety meeting arranged at subdivision with all line staff for awareness of safety.</t>
  </si>
  <si>
    <t>Bela, Merubhai Ranabhai Karotara</t>
  </si>
  <si>
    <t>As per information received from villager on Dtd:- 28.06.19 at 08:15AM &amp; site visited at 09:30AM, it is comes to know that a Buffalo was passing near transformer centre and Buffalo was rubbing its head with transformer centre PSC pole. While rubbing its head with TC, Buffalo's horn was stacked with transformer centre's neutral earthing wire which was in HD PVC rigid pipe. Due to Buffalo pull its head and horn, rigid pipe got broken and Buffalo came in direct contact with transformer centre's neutral earthing wire and Buffalo got electrocuted &amp; met with fatal accident. Mean time Victim Sh. Merubhai Ranabhai Karotara saw about buffalo's incident of electrocution. He run at transformer centre and tried to pull out buffalo's horn from wire and he also came in contact With TC neutral earthing wire and met with non-fatal accident. During preliminary investigation it is found that dropper wire of "Y" phase of 4th pole of LV circuit of transformer centre which insulation damaged and live phase wire was touched with messenger wire of LT ab cable. Hence, a phase grounded and created touch potential in neutral earthing wire of TC lead to electric shock to both Buffalo and Victim. Victim was immediately refer to Krishna Hospital Morbi and his health is quite normal. Detail investigation follows.</t>
  </si>
  <si>
    <t>Dropper wire replaced with new one &amp; Awareness among general public regarding electrical safety "Keep safe distance from Electrical line &amp; Network of PGVCL" during khedut-shibir &amp; village meeting regularly.</t>
  </si>
  <si>
    <t>Bela, Buffalo of Merubhai Ranabhai Karotara</t>
  </si>
  <si>
    <t>Dropper wire replaced with new one &amp; Awareness among general public regarding electrical safety "Do not grazing their animals near the pole/ TC center" during khedut-shibir &amp; village meeting regularly.</t>
  </si>
  <si>
    <t>Ambedkar Colony, Cow - Amariben Sagarambhai Khint</t>
  </si>
  <si>
    <t>31.7.19</t>
  </si>
  <si>
    <t>As per information received from contractor person and site visit it is found that, the insulation of outgoing circuit cable which is 50mm2 AB cable of above transformer was damaged due to weather effects and in rainy season damaged insulation worn-out and subsequently wire was devoid of insulation so phase become live. This live phase wire touched to pole and due to wet ground, Leakage current flows to the ground by transformer earthing. At that time this two cows were passed near the TC center &amp; got electrocuted and this fatal animal accident occurred.</t>
  </si>
  <si>
    <t xml:space="preserve">due to lack of maintenance of TC and LT cable </t>
  </si>
  <si>
    <t>circuit cable replaced by new one</t>
  </si>
  <si>
    <t>Circuit cable replaced with new one &amp; Awareness among general public regarding electrical safety "Do not grazing their animals near the pole/ TC center" during khedut-shibir &amp; village meeting regularly.</t>
  </si>
  <si>
    <t>Ishvarnagar, Buffalo - Rameshbhai Motibhai Karotra</t>
  </si>
  <si>
    <t>As per information received and site visit, it has come to know that, in nearby farm, government waste land, TC of Patel Prabhubhai Laxmanbhai, consumer no.25505009107 having contracted load of 25 Hp. In this connection motor was inside the bore, which was shorted and it was in ON condition, so its return power flows to the TC earthing (distance approximately 25 meter from consumer connection). Due to return power of motor to TC earthing and land was also wet due to monsoon season, leakage current flows and at that time buffalo of Sh Rameshbhai motibhai Karotra was passing near this land of the TC for grazing the grass and electrocuted and met with fatal accident. During site inspection no leakage current of TC was found, but when motor was in ON condition return power was found. As per investigation owner of the animal and owner of the connection both are different.  This accident occurred due to motor shorted of above connection, hence this accident is consider in PGVCL Network.</t>
  </si>
  <si>
    <t>Connection disconnected and notice issue to above said consumer for submitting new test report.  Awareness among general public regarding electrical safety "Do not grazing their animals near the pole/ TC center" during khedut-shibir &amp; village meeting regularly.</t>
  </si>
  <si>
    <t>Saraya, Kailashsinh Balusinh Ravat</t>
  </si>
  <si>
    <t>As per information received telephonically from R.J.Zala (E.A.) Tankara sub-division and site visit, it is found that, Victim contractor person Sh. Kailashsingh Balusingh Ravat was going with Sh K. A. Anant (E.A.) Tankara and Sh R J Zala(E.A.) .) Tankara for 11 KV Ganeshpar AG feeder fault attain and maintenance work at 11 KV Pole location No. SRY/GNP/85/L-9/L-5. Before working on line, LCP taken wide LC No. 6234 time 17.00 hrs. And first 11 KV AB switch cut-off. Victim climbed on 11 KV Pole location No. SRY/GNP/85/L-9/L-5of 11 KV for faulty Pin insulator replacement at that time victim has been shown that 11 KV 55 mm2 conductor weaken on that pin point so he has trying to strengthening of conductor by adding other piece of conductor by biding wire. During one side of conductor biding work somehow, return power comes on line wire and he got electric shock and fall down from pole. After that with help of both co-worker victim admitted at Civil Hospital-Tankara and after that for further treatment he admitted Krishna Hospital-Morbi and for further treatment, he admitted Sinergy Hospital-Rajkot. Victim discharged on 13.08.19 and after rest for few days he joined duty on 26.08.19.In response to non-fatal accident to contractor person Sh Kailashsinh Balusinh Ravat on 04.08.2019, patrolling on 11KV Ganeshpar AG feeder was executed so as to search for technical reason of this accident. During the course of patrolling it was revealed that AG consumer of 11KV Ganeshpar AGDOM feeder namely Ramjibhai Kanjibhai Tank having consumer No. 34625/05118/5 located on outskirts of Virvav village was illegally drawing power from 11 KV Jodhpar AG feeder from consumer Muljibhai Motibhai Tank having consumer no.34625/00583/3. These aforesaid consumer despite being connected on 11KV Ganeshpar AG feeder were illegally drawing power from another feeder &amp; thereby technically creating unsafe path for current/ power to return flow on 11KV Ganeshpar feeder. This incidence in all likelihood we believe is the sole reason for the unfortunate accident. Also responsibility of Co-worker line staff has been not 11 KV line shorted both side of working place and not line earthed completely, hence They have not follows safety norms.</t>
  </si>
  <si>
    <t>Theft bill issue to both the consumers and FIR lodged against Ramjibhai Kanjibhai Tank. Show cause notice issued to both the line staffs. Also instructed to all line staff &amp; contractors to take all necessary accident prevention of safety measures before starting any work.</t>
  </si>
  <si>
    <t>Lalpar, Buffalo of Gopalbhai Bhikhabhai Zapda</t>
  </si>
  <si>
    <t xml:space="preserve">As per telephonic information received from Hakabhai Tejabhai Zapda, Sarpanch Shri G.P., Lalpar regarding F.A. to buffalo on Dt: 12.08.19 at village Lalpar. The accident site is visited by in charge DE of Wankaner Rural-1 SDn on Dt:12.08.19.After inspection of  site, it has to come to know that Shri Yusufbhai Ahmadbhai Juneja, Non consumer has taken unauthorized direct 1-phase connection for residential use purpose(0.408 KW Load) by using private 6mm2 size PVC cable, hooking one phase and neutral from LT stud of existing 200 KVA transformer &amp; extended about 250 mtr along through the "Kacho Rasto" where rainy water is accumulated due to recent rain in the area up to his house which is built un-authorised in government land. There are numbers of joints found in the cable. Meanwhile buffalo passing through the above water logged area, accidentally came in contact with open phase wire at joint and got electrocuted &amp; died at site. </t>
  </si>
  <si>
    <t>Direct un-authorized cable removed and Non consumer booked in power theft under sec-135 of Electricity act-2003 and FIR logged against him.  Awareness among general public regarding electrical safety "Do not grazing their animals near the pole/ TC center" during khedut-shibir &amp; village meeting regularly.</t>
  </si>
  <si>
    <t>Ranipat, Cow of Dhirubhai Somabhai Kumbhani</t>
  </si>
  <si>
    <t>21.8.19</t>
  </si>
  <si>
    <t xml:space="preserve">As per information received, site visited by I/c DE Sara, it has to come to know that in the farm of Dhirubhai Somabhai Kumbhani, his cow grazing the grass after that the cow going to drink water which is coming from bore pipe (water source). While cow drink water at that time 11 KV conductor of Dhrang AG feeder is broken from Transformer centre’s Disc insulator due to disc fault &amp; fallen down directly on the cow &amp; it got electrocuted and met with fatal electrical accident and after the time of conductor broken from transformer centre’s disc insulator due to disc fault, 11 KV feeder was tripped. </t>
  </si>
  <si>
    <t>Disc insulator replaced and restringing done.  Awareness among general public regarding electrical safety "Do not grazing their animals near the pole/ TC center" during khedut-shibir &amp; village meeting regularly.</t>
  </si>
  <si>
    <t xml:space="preserve">Wankaner, Ahmedbhai Sidikbhai Saicha </t>
  </si>
  <si>
    <t>2.9.19</t>
  </si>
  <si>
    <t xml:space="preserve">As per information received from Wankaner City Police station at around 17:45 Hours, on Dtd.03.09.19, Site Visited on Dtd.03.09.2019 at 18:15 Hrs. By DE Town/EE Wankaner with DE Tech Wankaner. It is come to know that Victim is doing slab centring work as a labour of Firojbhai Abubhai, slab centring contractor of Wankaner. At second floor of new build (complete renovation from ground) house of Kiritbhai Mohanji Rajvir at Jinpara, Wankaner, At about 2:45 PM On Dtd.02/09/2019. Victim May be fitting centring round bar rod, of about 36 Feet long. He might be adjusting this long round bar rod as per slab design, at that time about 13 feet  centring rod (khilasari of 12mm) moved towards.11 KV Line wire which is away from wall about 10.25 Feet and 7.25 Feet away from balcony of second floor. At the time of work centring rod might touched to live 11 KV wire and Victim got shock and electrocuted and fell down on street road. Also sparking spot observed on centring road (khilasari) and on conductor. This time Victim and one other person namely Sikandar Janmahmed mover, age about 30 is also doing slab centring work but he is not electrocuted. As per site verification the PGVCL Network found quite safe distance as per IE Rules. The ground clearance of line wire is measured and found 25.5 Feet and Horizontal clearance from wall to nearest conductor is 10.25 feet. No Tripping is registered on 11kv City Urban feeder at 132 KV Wankaner S/S. </t>
  </si>
  <si>
    <t>Kankot, Buffalo of Vakaliya Haiyatbhai Ahmadbhai</t>
  </si>
  <si>
    <t>19.9.19</t>
  </si>
  <si>
    <t xml:space="preserve">As per telephonic information received from Nazarhusen Fatehmamad Vakaliya, Sarpanch Sh G.P. Kankot regarding fatal animal electrical accident to She buffaloes-2 nos at village:Kankot on dated: 19.09.19@ 10:30 Hrs. The accident site is visited by in charge D.E. &amp; JE of Wankaner Rural-1 SDn on dated: 19.09.19 @ 11:30 Hrs. After inspection of site, it is come to know that 11KV Agabhi Ag feeder line passing over water logging area, where at tapping location No.:KNK/AGB/11KV Agabhi AG/109/L-014, due to sparking repeatedly at binding of jumper on main line conductor, Conductor became weak and so, conductor broken and snapped on rainy water lodged area, at that time there were 2 nos of buffaloes at water lodged area and both she buffaloes experienced leakage current and got electrocuted and died at site. As per 66KV Kankot S/S, there was tripping observed in 11KV Agabhi AG feeder on Dated: 19.09.19@10:00 hrs i.e. nearer to incident occurred.  </t>
  </si>
  <si>
    <t>Snapped Conductor jointed and new jumper provided.  Awareness among general public regarding electrical safety "Do not grazing their animals near the pole/ TC center" during khedut-shibir &amp; village meeting regularly.</t>
  </si>
  <si>
    <t xml:space="preserve">As per telephonic information received from Nazarhusen Fatehmamad Vakaliya, Sarpanch Sh G.P. Kankot regarding fatal animal electrical accident to She buffaloes-2 nos at village:Kankot on dated: 19.09.19@ 10:30 Hrs. The accident site is visited by in charge D.E. &amp; JE of Wankaner Rural-1 SDn on dated: 19.09.19 @ 11:30 Hrs. After inspection of site, it is come to know that 11KV Agabhi AG feeder line passing over water logging area, where at tapping location No.:KNK/AGB/11KV Agabhi AG/109/L-014, due to sparking repeatedly at binding of jumper on main line conductor, Conductor became weak and so, conductor broken and snapped on rainy water lodged area, at that time there were 2 nos of buffaloes at water lodged area and both she buffaloes experienced leakage current and got electrocuted and died at site. As per 66KV Kankot S/S, there was tripping observed in 11KV Agabhi AG feeder on Dated: 19.09.19@10:00 hrs i.e. nearer to incident occurred.  </t>
  </si>
  <si>
    <t>Mahendranagar, Shaileshbhai Bharatbhai Jadav</t>
  </si>
  <si>
    <t>22.9.19</t>
  </si>
  <si>
    <t>As per telephonic information received by DE K.D.Patel from Vehicle Driver Shri Makawana, On Dtd.- 22.09.2019, around 02:20 PM. Immediately approached at Samrparn Hospital at Mahendranagar by DE MRB IND Sdn and EE Morbi then site visited at 16:30 &amp; known that Sh Jadav with Line man Sh V.G.Aghara and other EA Sh A.G.Morasiya were attending broken conductor of 11kv Real IND feeder which was in fault from 12:55 Hrs, by taking LCP of 11 kV Real IND feeder vide LC No.-5935, Time- 13:45 PM. They have made line discharged and short between locations No.4 - 5 &amp; earthing was also done. They had jointed broken conductor on Loc No.4 and Shri JADAV was doing jumper on the same location. As soon as Shri JADAV touched middle jumper, somehow he got electric shock and become half-conscious for some time. After 5 to 10 minutes, he got consciousness and came down from DP by himself. He got minor punctures on body and admitted to hospital. Doctor opined that he is quite normal but he is under observations for 24 hrs.  After preliminary investigation it is found that somehow return power comes at that accident location and Shri Jadav met with non-fatal electric accident.</t>
  </si>
  <si>
    <t>Notice issued to all HT consumer feeding power from accident location feeder for approval of DG set &amp; Weekly safety meeting arranged at subdivision with all line staff for awareness of safety.</t>
  </si>
  <si>
    <t>Hirapar, Prashantbhai Mansukhbhai Solanki</t>
  </si>
  <si>
    <t>As per information received from Tankara Police station on Dt:-23.09.2019, 9.00 AM and site visited by DE Tankara Sdn on Dt:-23.09.19, 9.30 AM, and as per eye witness statement it is found that victim &amp; his co-worker are measuring the second floor plinth of newly constructed office building on Dt:-22.09.19,12.15 PM of M/S Nagnath Techno Industries consumer No:34628/00637/7 with steel measuring tape of total length 5 mtr long and without covered. At that time, one end of steel measuring tape escaped from victims hand and touched to live 11 KV line, which is 7.5 feet below terrace. Moreover, horizontal distance from second floor wall is 5.5 feet. Therefore, victim electrocuted and met with fatal electric accident. At that time, tripping was not observed in 11 KV capital JGY Feeder.</t>
  </si>
  <si>
    <t>Mrb</t>
  </si>
  <si>
    <t>Ghuntu, Sh.Sonukumar Yogendrakumar Pasvan</t>
  </si>
  <si>
    <t>2.10.19</t>
  </si>
  <si>
    <t xml:space="preserve">As per information received from Morbi Taluka Police station on Dt:-3.10.2019 and site visited by DE Morbi Rural Sdn on Dt:-04.10.19, 9.30 AM, and as per eye witness statement it is found that victim was cleaning drain pipe of bathroom of labour quarters which is situated on first floor of factory shed of LT connect ion of M/S Shree Ram Park Print, consumer no.34419/01613/2,Load 49.00 kw, and victim is inserting a solid iron road of about 7 ft long in the drain pipe. As soon as victim pushed the iron rod in the pipe, this iron road touched to conductor of HT line of 11 kv ghuntu jgy feeder. As victim was holding this iron road in his hand, he got electrocuted. Horizontal distance of the nearest HT line conductor to this bathroom wall is measured as 1.25 mtr. At the time of accident, 11 kv ghuntu jgy was tripped in earth fault. </t>
  </si>
  <si>
    <t>Madhapar, Sh Lavjibhai Virjibhai Jakasaniya(fatal)</t>
  </si>
  <si>
    <t>6.10.19</t>
  </si>
  <si>
    <t xml:space="preserve">As per information received from civilian about accident, immediately site visit taken by Sh.P P Bavarva,EE MRB DO,Sh.V C Jethloja,DE MRB DO,  Sh.J.J.Parmar,DE SNL, Sh.A.S.Ambani,JE SNL Sdn. After site visit, it is found that at Shanala bypass road, Near durlabh party plot, Village-Madhapar, Shri Swaminarayan Sarvopari Sidhdhant Trust is exists and In this land, SMVS Swaminarayan temple exists. Existing Morbi bypass Navlakhi highway is recently 4-Lane widening approved &amp; its work is under progress. As per site visit at this place, near compounding wall towards highway, construction of one shed approx. 12x12 feet is going on by self-servant (Hari bhakta) 1) Shri. Lavjibhai Virjibhai Jakasaniya, 2) Shri. Raghavjibhai Amarshibhai Bhut, 3) Shri. Nagarbhai Popatbhai Tarbundiya. This construction work is doing by them self. Above this construction open live 11KV Amrapar JGY Feeder is passing. The height of this construction is approximately 11 feet &amp; height of lower conductor of HT line is 16 feet from the ground level. For installation of steel roof on this constructed shed, levelling &amp; measurement work is going on with 6 ft. long aluminium patti. During this work aluminium patti was came in direct contact with 11KV live conductor which is held by Shri Raghavjibhai Amarshibhai Bhut who was seated on constructed wall, and he got electric shock. At that time victim Shri. Lavjibhai Virjibhai Jakasaniya was standing on iron ladder in this shed and he tried to pull aluminium patti from hand of Shri Raghavjibhai by his hand. So he also got electric shock. And Shri. Nagarbhai Popatbhai Tarbundiya was working on another side constructed wall and touched to said iron angle and he also got electric shock through iron angle. At the time of site visit, all three victims were transferred to government hospital by 108 ambulance. Out of three, as per information, Shri. Lavjibhai Virjibhai Jakasaniya was declared dead. And other two victims were referred to private hospital for further treatment. After verifying 66KV substation data, there is no any tripping observed at the time of accident in 11 KV Amrapar Feeder. </t>
  </si>
  <si>
    <t>SCN issued to SDO vide ref no. MRB/tech-1/accident/210 dt.07.10.19.REPLY RECEIVED VIDE LETTER NO.348/02.11.19. Notice issue to owner of land for stop this ongoing construction work. Chargesheet work under progress.</t>
  </si>
  <si>
    <t>Madhapar, Sh Raghavjibhai Amarshibhai Bhut, Sh Nagarbhai Popatbhai Tarbundiya</t>
  </si>
  <si>
    <t>Madhapar, Sh Nagarbhai Popatbhai Tarbundiya</t>
  </si>
  <si>
    <t>Morbi-vicipara, Kumari Riyaben Sanjaybhai Upsariya</t>
  </si>
  <si>
    <t>7.10.19</t>
  </si>
  <si>
    <t>As per telephonic information received from Public person to JE Sh Pavar, immediately site visited and it is found that, as per information at the accident place when victim was passing nearby this transformer centre accidentally she touched  angle structure of Distribution Box which is mounted on the TC and got electrocuted. At the time of visit the angle structure of DB of T/C structure was live and showing current flow. At this time, due to some defect in load side wiring of street light, some street lights were ON and some were OFF. Hence, immediately Nagarpalika Streetlight Fuse Box fitted on nearby pole checked and found that when R Phase fuse was removed and simultaneously TC structure checked, the structure was not showing any current. After that same situation practically observed in presence of Nagarpalika person. Due to night time and huge public gathered at location, it was not possible to find the defective street light. Hence, load side street light connections were cut. From today morning, street lights connected in this phase were checked pole to pole and found that LED street light structure on pole location No. SHR/DT-061/C-3/003 was defective. Due to this defective street light, current was flowing through neutral and hence, whole transformer structure was live. This street light was in OFF condition when checked. And after removal of this defective street light structure no return current was observed even when fuse is connected in street light fuse box. Hence, Around 5:30 pm, when victim was passing nearby this transformer, accidentally she touched to this transformer structure and got electrocuted. Earthing of this transformer center is ok and operating switch and fuse inside distribution box is in healthy condition.</t>
  </si>
  <si>
    <t>Defective streetlight removed and letter written to nagarpalika chief officer to check all streetlights and remove all these streetlights.</t>
  </si>
  <si>
    <t xml:space="preserve">Pandatirth, 1 Buffalo of Sh. Jethabhai Bharabhai Satka </t>
  </si>
  <si>
    <t>10.10.19</t>
  </si>
  <si>
    <t>it has come to know that, in nearby farm, TC of Bharatsinh Prabhatsinh Gadhavi, consumer no.25507005451 having contracted load of 20 Hp A1 category. In this connection motor was inside the bore, which was shorted and it was in ON condition, so its return power flows to the TC earthing(distance approximately 8 meter from consumer connection).Due to return power of motor to TC earthing and land was also wet due to monsoon season, leakage current flows and at that time buffalo of shri Jethabhai Bharabhai Satka was passing near this land of the TC for grazing the grass and electrocuted and met with fatal accident. During site inspection no leakage current of TC was found, but when motor was in ON condition return power was found. As per investigation owner of the animal and owner of the connection both are different.  This accident occured due to motor shorted of above connection, hence this accident is consider in PGVCL Network</t>
  </si>
  <si>
    <t>shorted motor removed and notice issued to consumer to check wiring and submit fresh test report.</t>
  </si>
  <si>
    <t>Susvav, Sh Hareshbhai Chandubhai Koli (Contractor person)</t>
  </si>
  <si>
    <t>14.10.19</t>
  </si>
  <si>
    <t>As per telephonic information received from Sh R M Parmar (EA) to DE Sh B J Vachhani,   Regarding Electrical Accident to Contractor person, immediately site visited by DE Shri Vachhani and found that, on Dtd.- 14.10.19, maintenance works allotted to Contractor Sh Manoj C. Gopani with Supervisior Sh H. P. Bhagora, LI. At accident place, tapping pole of Ag. Consumer Smt. Jayaben Raghavjibhai Patel, Cons. No. - 25505/01403/8, is tilted and straightened with guy rebinding. But, when victim climbed on T/c structure for restringing of loose conductor of that tapping line and at that time, he touched to DO jumper and got electrocuted. Supervisor Sh H P Bhagora, LI, had not taken Line clear of that 11 kV Ishwarnagar Ag. Feeder and not followed safety procedure before starting of work. After that, the S.E., Circle Office, Morbi, visited the site at around 5:00 PM and verify the above matter and got further details from 66 kV Devaliya S/S regarding Line Clears of 11 kV Ishwarnagar Ag Feeder . LI Sh H P Bhagora, LC not taken and safety procedure not followed. Also, safety gadgets were not used by victim.</t>
  </si>
  <si>
    <t>Sh H P Bhagora, LI, is suspended vide Circle office Order NO: - MCO/HR-1/381 Date:-14.10.2019. Reply received as on confi inward no.368/20.12.19. CS issue vide no. HLDO/HR/DA/HPB/08 dtd.04.01.2020 &amp; reply received on dtd 05.02.2020. inquiry under progress.</t>
  </si>
  <si>
    <t>Paneli, Sh Kanubhai Khumanbhai Nayak (Contractor)</t>
  </si>
  <si>
    <t>26.10.19</t>
  </si>
  <si>
    <t>As per telephonic information received from supervisor Sh.R J Mehta,LI to DE Lalpar sdn, regarding Mechanical accident to contractor person so that immediately site visited by DE Sh.K K Kagathara on dt-26.10.19 at 3:45 pm and found that  maintenance works of 11 kv Fatsar Ag feeder under SKJY scheme was going on by contractor Sh.Mavjibhai Pitambarbhai. Line inspector  Sh.R J Mehta was as a supervisor. Conductor replacement work was going on 11 kv Fatsar Ag feeder at 2:27 pm. As per eye witness(Co-worker) statement, at site it is known that during conductor replacement work victim was climbed on PSC pole(PNL/FTR/033/AG) to unbound old existing conductor from pin insulator at that time suddenly said pole was broken from below ground level (Pole was very old Mfd-17.10.1983) and victim fell down along with pole to ground and  he got serious injury to head as pole fell on his body.After that 108 ambulance came at site and onduty doctor has chacked victim and declared as a dead.After that for PM purpose,the dead body of the victim  was transferred at civil hospital morbi.</t>
  </si>
  <si>
    <t xml:space="preserve">Warning memo issued to R.J Mehta (L.I.) vide letter no.3623 / 1.11.2019
Reply received On Dt. 14.11.19 and convicing. </t>
  </si>
  <si>
    <t>Pipaliya, Sh. Dutsinh Dipala Bhuriya</t>
  </si>
  <si>
    <t>As per information received from civilian about accident, immediately site visit taken by Shri M.H.Kasundra   I/C. DE Pipaliya.  After site visit and as per statement of eye witness, it is found that at Derala Road, Near Spiral Polypack, vill. Pipaliya , Construction work of Industrial shed is under progress .At this place victim himself as a driver of truck no.GJ 03 AZ 8157  came for unloading of sand and after unloading he has  parked his truck (dumper)under 11 Kv Derala JGY feeder line ( Between the location number PPL/DRL/64 &amp; PPL/DRL/65) which is approx.100 mtr away from construction site. Victim has made hydraulic button ON for making trolley upside and came out from driver cabin and went to the backside of truck for open backside cover. When victim touched backside, at that time trolley already in up position and touched the live 11KV line. Due to metal body of trolley he got an electric shock. At the time of site visit said truck already shifted safe location from accident place, the victim was transferred to Krishna Hospital, Morbi by private vehicle. As per information victim was declared dead.   Moreover, at the place of accident the distance of lowest conductor from ground level is 19.5 feet. Dark spots found on top conductor as well as on truck trolley too. At the time of accident 11:10 AM tripping was recorded on 11KV Derala JGY feeder from 66 KV Pipaliya S/S.</t>
  </si>
  <si>
    <t>Guarding provided to one span &amp; Awareness among general public regarding electrical safety "Do not grazing their animals near the pole/ TC center" during khedut-shibir &amp; village meeting regularly.</t>
  </si>
  <si>
    <t>Timbadi, Sh Parmanand urf Pramod Rikhai-FH</t>
  </si>
  <si>
    <t>16.12.19</t>
  </si>
  <si>
    <t xml:space="preserve">As per information received on Dtd.-17.12.19 from Morbi Taluka Police regarding 01-Fatal and 01-Non-Fatal Electrical Accident to outsider person and site visited by D.E. Shri K D Patel and as per eye-witness statement, it is found that on Dtd-16.12.19, around 04:30 PM, both victims and other person (eye-witness) Shri Brijeshbai Devdanbhai Khambhara were transferring the Heavy Iron Sand Filter Net from the truck to welding shop (Krishna welders) for repairing of net, with the help of crane and while transferring this iron net by both victims below HT line of 11Kv Bharatnagar Ag Feeder, at that time accidently boom of crane touched to live conductor of 11kv Bharatnagar AG Feeder Between Location No-BHR/BHR/33 and BHR/BHR/34 and Shri Parmanand urf Pramod Rikhai Kushvaha got electrocuted and Shri Bhola Buneli Kushvaha got injured on hand and legs due to electric shock. Eye witness Shri Brijeshbai Devdanbhai Khambhara taken both victims to Samarpan Hospital, Mahendranagar, where Shri Bhola was admitted for further treatment and Shri Pramod was declared Dead and taken to Civil Hospital, Morbi for PM Report.Distance between lowest conductor of Bharatnagar Ag feeder and ground is measured as 19 feet. At the time of accident, tripping is not recorded at Sub-station. Details investigation follows.
Action Taken: - Victim himself responsible for this accident. Site photograph taken and guarding to be done for safety purpose.
</t>
  </si>
  <si>
    <t>Timbadi, Sh Bhola Buneli Kushvaha-NFH</t>
  </si>
  <si>
    <t>Panchasar Road, Sh Narshibhai Vishabhai Vaghela</t>
  </si>
  <si>
    <t>23.12.19</t>
  </si>
  <si>
    <t>As per information received from Civilian regarding Fatal Electrical Accident to Outsider person and site visited by DE Shri J J Parmar and as per statement of present civilian’s at accident site, it is found that, on Dtd-23.12.19, around 13:15 Hrs, Victim Shri Narshibhai Vishabhai Vaghela was cutting the tree branches by Axe. He may be working on daily wages as per instruction of nearby commercial complex Shop keepers. After cutting some tree branches he pulled tree branch with the help of iron wire. (Which is used as break or Clutch wire in vehicle). At that time, accidentally tree branch or iron wire about 35-40 feet long may be came in contact with Live 11 KV Line and current passed through iron wire which is already tied with tree branch &amp; Shri Narshibhai Vishabhai Vaghela got electrocuted. After that 108 ambulance came at site and took victim at Civil Hospital, Morbi for further treatment and on duty doctor declared him dead. Detail investigation follows.Distance between Lowest Conductor of 11 kV Rajnagar Urban Feeder from ground is measured as 23 feet &amp; guarding was there under the line. At the time of accident, Tripping is not recorded at Sub-Station.</t>
  </si>
  <si>
    <t>Bela, Sh Kanubhai Kanabhai Karu</t>
  </si>
  <si>
    <t>21.2.20</t>
  </si>
  <si>
    <t xml:space="preserve">As per information received from Morbi Taluka Police station regarding Fatal Human Electrical Accident to Outsider person and site visited by DE N R Patel and as per eye-witness statement, it is found that, victim was working as a labour in Itaa Impex Factory. On Dtd-21.02.20, around 04:50 PM, Victim along with other 3 person moving iron vertical ladder having wheels at bottom and height of 18feet 11inch on earth from Parth Industries factory to Itaa Impex factory. 11kv Omsan Feeder line is passing parallel to road between two factories. While they were crossing 11 kv line and road between two factories at that time accidentally iron vertical ladder came in induction zone of 11kv line near Radhe Print Pack TC And out of 4 person, 3 person went away from iron ladder &amp; Victim got electrocuted which was already contact with iron ladder &amp; met with fatal accident. Victim was taken to Samarpan Hospital Mahendranagar by the owner of Itaa Impex factory where he was declared dead and taken to civil hospital, Morbi for PM report. </t>
  </si>
  <si>
    <t>Mesariya, Sh Punabhai Prabhatbhai Baraiya</t>
  </si>
  <si>
    <t>23.2.20</t>
  </si>
  <si>
    <t xml:space="preserve">As per information received from Sh Alpesh J Mer, Line Contractor M/s. Nilesh Contractor on Dt.23.02.30 at 17:30hrs, site is visited by Sh B D Zalavadiya,EE,Wkrdo, Sh G K Sarvaiya,DE, Wkrdo, Sh I M Mod,DE,Wkr R2, Sh A K Moradiya,DE,Civil on Dtd.24.02.20 at 10:30hrs and came to know there are conversion of 1ph 2w LT line to 11kv AB cable line and new TC work is going on for Mesariya village vadthala simshala 3ph connection from JGY feeder(Govt. scheme work) is allotted to Nilesh contractor with site sketch and infor to LI Sh A M Ramanuj to give necessary point at site to contractor as per survey sketch. All necessary long span pole and TCs pole and guys already erected before 23.02.20 and sringing works going on since last two days from newly erected simshala DP to existing 11kv JGY village TC. At that time victim climbed on top of newly erected pole and other labour person climbed half of pole with 11kv AB cable to hand over the cable to victim. Meanwhile PSC pole broken from bottom, one labour jumped but victim fall donw with pole and major injured at his thai and abdominal part. The voctom first took away to wankaner OM hospital and them at civil hospital Rajkot for treatment but after that on duty medical officer declared him dead. To investigation of reason of broken of new pole from bottom SE civil is informed by mail. </t>
  </si>
  <si>
    <t xml:space="preserve">As per joint investigation in why PSC pole broken? taken on Dtd.25.02.20 with EE-Civil &amp; then get testing report from GERI, it is concluded that the strength of PSC pole is normal. GERI report attached with report. But as per site investigation on Dtd.23.02.20 and 25.02.20, it is clear shown that at the time of stringing 11kv AB cable, all labour persons of contractor have taken poor workmanship and not provide temporary guy also. As a poor workmanship of labour persons at the time of stringing this accident is occurred. Hence victim and his gang leader and also line contractor all are responsible for this accident. For poor workmanship in safe working practice a show cause notice issued to contractor M/s. Nilesh contractor vide letter no.WKR/RSD2/HR/1431, DT.29.02.20.
</t>
  </si>
  <si>
    <t>Wankaner, Sh Ramzanbhai Mahmadbhai Movar</t>
  </si>
  <si>
    <t>6.3.20</t>
  </si>
  <si>
    <t>As per the information received from Hanifbhai Ismailbhai Payak at around 12:15 Hours, on Dtd.06.03.20, Site Visited on Dtd.06.03.2020 at 12:45 Hrs  By Sh. S J Mansuri,JE,Wankaner Town &amp; Sh. B D Zalavadia, EE,DO, Wankaner, it is come to know that both victim and other 2 nos of person where (2 Nos of persons at ground to handover &amp; Both victims were at second balcony to pick up) picking up the rod from ground to second floor for slab centring work at Second floor of new build house of Hanifbhai Ismailbhai Payak at Bhatiya Society, behind Madresa, Wankaner. At about 11:00 AM On Dtd. 06.03.2020, while picking up rod from other two grounded person by Victim 1 namely Sh. Ramzanbhai  Mahmadbhai Movar &amp; victim 2 namely Sh. Shabirbhai Bijalbhai Jam centring roundbar rod of about 33 Feet long,  centring roundbar rod touched to 11KV Line wire which is away from wall about 13 Feet and 8.7 Feet away from balcony and both Victim got shock and victim 1 namely Sh. Ramzanbhai  Mahmadbhai Movar fell down the ground from approx 20 feet height and injured seriously due to fell down while other victim Sh. Shabirbhai Bijalbhai Jam had  got normal injury at his palm and right leg’s fingers punctured .As per site situation it is observed that this accident occurred due to gross negligence by victim during lifting of Iron rod (Khilasari). As per site verification the PGVCL Network found quite safe distance as per IE Rules. The Horizontal clearance from wall to nearest conductor is 13 feet. Tripping is registered in11 KV Bhatiya URBN feeder emanating from 132 KV Wankaner S/S at 11:00 AM.</t>
  </si>
  <si>
    <t>Wankaner, Sh Shabirbhai Bijalbhai Jam</t>
  </si>
  <si>
    <t>Diwasa, Shri Hajabhai Ukabhai Chudasama</t>
  </si>
  <si>
    <t>14.5.19</t>
  </si>
  <si>
    <t>As per the site visit and eye witness statement, Victim was working with some unauthorized work at DP pole during power supply is in ON condition and Victim may be came in contact with live 11 KV line and got electrocuted and got injury. At now victim hospitalized at Junagadh after taking preliminary treatment at Govt. Hospital Mangrol. Victim himself is responsible for the same.</t>
  </si>
  <si>
    <t>Unauthorised work by victim</t>
  </si>
  <si>
    <t>Victim himself is responsible</t>
  </si>
  <si>
    <t>Prasali, Shri Bhojabhai Bachubhai Daki</t>
  </si>
  <si>
    <t>10.6.19</t>
  </si>
  <si>
    <t>Shri D R Bagada , LM , Shri  S V Ravaliya ,EA and victim Shri B B Daki ,EA has  allotted the fault rectification work of Shimshala School connection of Prasali .The victim climbed on  5KVA T/C to rectify the school connection fault  and may came in contact with live part of LV side and got electric shock and fall down from SS structure.  Shri D R Bagada has apply for line clear permit of 11kv Kareni jgy feeder from 66 kv Raningpara at 9:06 am while line clear given by GETCO at 9:15am whereas accident occurred at between 9:06 to 9:15am. (i.e. accident occurred in power ON position of 11KV Kaneri JGY feeder)  &amp; also short earth not done and safety gadgets are not used by employee. The detail investigation is under process</t>
  </si>
  <si>
    <t>CS issued to SV Ravalia, EA &amp; Strictly instruction given to all line staff to use safety measures &amp; tools while working on line.</t>
  </si>
  <si>
    <t>Bantwa, Shri Nathabhai Govindbhai Pipaliya</t>
  </si>
  <si>
    <t>12.6.19</t>
  </si>
  <si>
    <t>As per information, Victim was illegally climbed on transformer center fencing and he came in contact with live portion of B phase of transformer jumper nearby transformer stud and victim got electrocuted and met with non-fatal electrical accident.</t>
  </si>
  <si>
    <t>16.09.19</t>
  </si>
  <si>
    <t>Mangrol Town, Goat of (1) Faruqsha Gulamsha Banwa</t>
  </si>
  <si>
    <t>15.6.19</t>
  </si>
  <si>
    <t>As per site visit, Nagarpalika Street light is fixture on PSC pole and service line (wire) of this street light having open joints, due to heavy wind this open joint of service line touches with earth wire of this pole. At the time of service wire touch to earth wire, both Goats are passing very near from this pole and both Goats are came in contact with live earth wire and got electrocuted.</t>
  </si>
  <si>
    <t>DUE TO BROKEN STREET LIGHT CABLE CURRENT PASSES THROUGH EARTH WIRE AND 2NOS GOAT GOT ELECTROCUTED.</t>
  </si>
  <si>
    <t>MAINTAIN PROPER EARTHING AND DISTRIBUTION NETWORK PERIODICALLY</t>
  </si>
  <si>
    <t>Service wire replaced and new earthing reactivated.  Awareness among general public regarding electrical safety "Do not grazing their animals near the pole/ TC center" during khedut-shibir &amp; village meeting regularly.</t>
  </si>
  <si>
    <t>Mangrol Town, Goat of Mehbubsha Ishubsha Banwa</t>
  </si>
  <si>
    <t>Pikhor, Cow of Sureshgiri Harigari Meghanathi</t>
  </si>
  <si>
    <t>1.8.19</t>
  </si>
  <si>
    <t>As per site at village-Pikhor ,in Hanuman Mandir Valu TCs one phase(B-phase) LT circuit cable insulation found damage and short circuited with transformer body hence leakage current passes to ground through earth wire. Due to heavy rain transformer surrounding land was wet. The cow came near the transformer centre and got electrocuted.</t>
  </si>
  <si>
    <t>DUE TO LT SIDE CABLE INSULATION DAMAGE AND CURRENT PASSES THROUGH TC EARTHING AND COW GOT ELECTROCUTED.</t>
  </si>
  <si>
    <t>TC LT side new wiring done &amp; Awareness among general public regarding electrical safety "Do not grazing their animals near the pole/ TC center" during khedut-shibir &amp; village meeting regularly.</t>
  </si>
  <si>
    <t>13.12.19</t>
  </si>
  <si>
    <t>Keshod, Buffalo of Gokalbhai Vajubhai Kamaliya</t>
  </si>
  <si>
    <t>At the time of site visit neutral leakage current 0.087 amp passes to ground through earth wire hence step voltage generated in between leg of buffalo when buffalo passes through transformer DP structure and wet area. Buffalo electrocuted due to step voltage only. No any reason found from site.</t>
  </si>
  <si>
    <t>TC earthing reactivated &amp; Awareness among general public regarding electrical safety "Do not grazing their animals near the pole/ TC center" during khedut-shibir &amp; village meeting regularly.</t>
  </si>
  <si>
    <t>Porbandar, He- Cow (Akhalo) Rowery</t>
  </si>
  <si>
    <t>As per information received through Gujrat Samachar News Paper Date:- 06/08/2019, Site visit carried out on 06/08/2019. During site visit it was observed that, in Khapat Guashala premises there was one Non Consumer Connection was taken by Khapat Guashala and there was one 1Ph Motor unauthorized used. said motor was short ,return power came in neutral with earthling as X,mer  DP pole &amp; surrounding area was water logging due to this, when Rowery  Akhlo was rubbing on TC DP pole, it got electrocuted, met to fatal accident</t>
  </si>
  <si>
    <t>NC case book under sec135 for un authorised use &amp; Awareness among general public regarding electrical safety "Do not grazing their animals near the pole/ TC center" during khedut-shibir &amp; village meeting regularly.</t>
  </si>
  <si>
    <t>Amar, Cow of Lakhubhai Rambhai Kadachha</t>
  </si>
  <si>
    <t>16.8.19</t>
  </si>
  <si>
    <t>Due to light rain and wind there was rainy weather &amp; in the morning time, cow was passing under the 11KV Amar Ag feeder line between pole locations: KND/AMR/92 &amp; KND/AMR/92/R1. Feeder was single phase power supply time and ‘Y’ Phase conductor of 11KV line broken from binding of 11KV shackle pole's disc insulator of load side end. At the same time cow passing under line and came in contact with 11KV lines conductor and electrocuted. Also No any tripping is recorded at 66KV Kandorana S.S. as load side conductor broken from biding. Moreover the condition of the conductor is found healthy.</t>
  </si>
  <si>
    <t>One span conductor replaced &amp; Awareness among general public regarding electrical safety "Do not grazing their animals near the pole/ TC center" during khedut-shibir &amp; village meeting regularly.</t>
  </si>
  <si>
    <t>Khorasa, Shri Yogeshhai Bhanjibhai Kamani</t>
  </si>
  <si>
    <t>26.8.19</t>
  </si>
  <si>
    <t>As per site visit and preliminary investigation, Sh. Navinchandra Vasaram, cons. No. 80723002590 of 6.5 HP of A1 category at site it was found that victim himself unauthorized climbed on 10 KVA TC for some unauthorized work accidentally he came in contact of live 11 kV power and electrocuted. During site visit it was also found that at the time of accident no any eye witness. There was no any tripping observed in affected feeder i.e. 11 KV Barula AG (Single phase power supply). Further matter under investigation.</t>
  </si>
  <si>
    <t>Though in that case victim is responsible hence Awareness among general public regarding electrical safety "Keep safe distance from Electrical line &amp; Network of PGVCL" during khedut-shibir &amp; village meeting regularly.</t>
  </si>
  <si>
    <t>Kolikhada, Buffelo of Kanabhai Vejabhai Hun</t>
  </si>
  <si>
    <t>30.8.19</t>
  </si>
  <si>
    <t>During the site visit found that while the buffalo of Shri Kanabhai Vejabhai was wandering for grass near Dadar sim shala transformer, the feet of buffalo touch the earth wire of transformer and got electrocuted, met with fatal accident. The detail Investigation is under process.</t>
  </si>
  <si>
    <t>Kukaswada, Buffelo of Karmanbhai Dayabhai Galchar</t>
  </si>
  <si>
    <t>31.8.19</t>
  </si>
  <si>
    <t>Due to rainy season at light wind pressure, at about 10.45 AM LT line conductor was slipped from the joint and snapped. At that time, She Buffalo passing near road and came in contact with conductor and got electrocuted.</t>
  </si>
  <si>
    <t>Tukada-Miyani, Shri Dipakbhai M Solanki</t>
  </si>
  <si>
    <t>1.9.19</t>
  </si>
  <si>
    <t>As per information received, and site visit carried out on 2.09.2019, while victim was patrolling 11 KV Miyani ag feeder with two line staff, by taking LC of feeder, completing yard jumper, when reached near khan patiya ,they got information of sparking near canal. So isolated ab switch at 4 pole-DP, and isolated tap line jumper by another two employee with him, mean time victim moved alone in vehicle 4-5 span ahead. Somehow by mistake he climb on jgy Ambarama feeder DP and got electrocuted. Met to fatal accident. No use of safety gadgets by victim found at time of incident. Detail investigation under process</t>
  </si>
  <si>
    <t>Victim himself responsible through awareness regarding safety rules, use of safety gadgets and also regularly arrange of and presence of staff in safety meeting and mock drill at field level regularly can prevent this kind of accidents</t>
  </si>
  <si>
    <t>Porbandar, Buffelo of Rowery</t>
  </si>
  <si>
    <t>17.9.19</t>
  </si>
  <si>
    <t>As per complain received at 21:45, no.24878 that pole getting electrocuted. Line staff reached immediately and found that one buffalo fall down near pole. They checked that location minor leakages found at that time. After further investigation and found that one twin wire yellow colour joint with street light fixture and this extra twine wire came down in operating switch which touching pole and pole get minor leakage current and leakage current passes through pole. Surrounding areas was water logging. Buffalo came in connect with pole and got electrocuted.</t>
  </si>
  <si>
    <t>Pole earthing reactivated &amp; Awareness among general public regarding electrical safety "Do not grazing their animals near the pole/ TC center" during khedut-shibir &amp; village meeting regularly.</t>
  </si>
  <si>
    <t>Arena, Shri Rahul Ramesh Bharda</t>
  </si>
  <si>
    <t>25.9.19</t>
  </si>
  <si>
    <t>As per site visit and preliminary investigation at site it was found that the victim was sitting in tractor which was coming from Arena side and was going towards Mangrol. The tractor was overloaded with coconuts and coconut trees. The tractor was driven on highway and with any reason he diverted tractor from highway towards 11 KV line which is approximately 5ft far from highway boundary. This land is appx. 4.5 ft filled with sand by national highway authority. Line Distance from ground level is approx. 21ft.In tractor trolley there was long wooden rod which was wet and rod first stacked in dish cable which was lying on PSC pole. The tractor was in motion so dish cable was pulled and rod came in induction zone of HT line. The victim got electric shock. First he was admitted to hospital where he died. Line tripping was not occurred during this incident. Further matter under investigation.</t>
  </si>
  <si>
    <t>Notice issued to NHAI &amp; Awareness among general public regarding electrical safety "Keep safe distance from Electrical line &amp; Network of PGVCL" during khedut-shibir &amp; village meeting regularly.</t>
  </si>
  <si>
    <t>Mangrol, Cow of No Owner</t>
  </si>
  <si>
    <t>30.9.19</t>
  </si>
  <si>
    <t>As per site visit, there is grass feeding by local public to Cows near to transformer Centre, during the time of grass eating, two cows fights each other and one cow damage the fencing of transformer Center and enter and touch the transformer pole. Due to this, Cable from DB to Ideal pole got damaged and short circuit occurs in cable and Cow touch the Cable and got electrocuted.</t>
  </si>
  <si>
    <t>TC fencing rectified &amp; Awareness among general public regarding electrical safety "Do not grazing their animals near the pole/ TC center" during khedut-shibir &amp; village meeting regularly.</t>
  </si>
  <si>
    <t>MOKAR, SHRI VIPUL RAMBHAI PARMAR</t>
  </si>
  <si>
    <t>18.10.19</t>
  </si>
  <si>
    <t>Victim Shri Vipul R Parmar Age 28yrs was ex-apprentice line man of PGVCL goes for Jumper work of newly released connection (Named:-Laljibhai Kanjibhai Maheta Con no.35626/01263/0, Load 5HP, Tariff A2, Village mokar, connection was released on dated:-16.02.2019) taking line clear permit from Ms.N.D.Maru J.E. Ranavav Sdn. Said connection falls under 11KV Talipati AG Feeder whereas victim had asked L.C. permit from J.E. of 11KV Mokar AG Feeder. Ms. N.D.Maru J.E. had taken L.C. Permit of 11KV Mokar AG Feeder by L.C. Permit No.9417 Date:-18.10.2019 13:35 hrs from office. While victim Shri Vipul R.Parmar climb on Tapping pole of 11KV Talipati AG Feeder (i.e. other feeder and live feeder) and got electric shock and fall down. Victim shifted by local villagers from accident site location to manglam hospital ranavav by 108 emergency ambulance. After primary treatment at manglam hospital victim shifted at bhavsinhji civil hospital porbandar for further treatment then shifted at sterling hospital Rajkot.</t>
  </si>
  <si>
    <t>SCN issued to DE AND JE &amp; Awareness among general public regarding electrical safety "Keep safe distance from Electrical line &amp; Network of PGVCL" during khedut-shibir &amp; village meeting regularly.</t>
  </si>
  <si>
    <t>KALVANI, BUFFELO OF SHRI BHIKHUBHAI AMARABHAI BABARIYA</t>
  </si>
  <si>
    <t>30.10.19</t>
  </si>
  <si>
    <t>As per site visit at village-Kalvani, In Gordhan Gokal Khanpara Ag Group, the newly growth tree branches touches the conductor of LT line &amp; spark occurred there &amp; due to that conductor snapped from there. The buffalo came in contact with the snapped conductor and got electrocuted.</t>
  </si>
  <si>
    <t>Tree cutting and broken conductor replaced &amp; Awareness among general public regarding electrical safety "Do not grazing their animals near the pole/ TC center" during khedut-shibir &amp; village meeting regularly.</t>
  </si>
  <si>
    <t>BILESHWAR, 3NOS BUFFALO OF SHRI JAGUBHAI BHANUBHAI LUDARIYA</t>
  </si>
  <si>
    <t>During site visit and preliminary investigation at site, it was found that 3Nos of buffalos of Shri Jagubhai Bhanubhai Ludariya was passing through hills near Bsnl office Bileshwar at the same time conductor of 11KV Nirbhay AG feeder (Y Phase) broken from shackle point of 26/R/05, due to sparking at shackle point jumper and fall down on buffalos and got electrocuted.</t>
  </si>
  <si>
    <t>Broken conductor replaced &amp; Awareness among general public regarding electrical safety "Do not grazing their animals near the pole/ TC center" during khedut-shibir &amp; village meeting regularly.</t>
  </si>
  <si>
    <t>ADITYANA, MISS MANSHIBEN RAJABHAI MORI</t>
  </si>
  <si>
    <t>28.11.19</t>
  </si>
  <si>
    <t>During site visit of accident location of Manishaben Rajabhai Mori, It was found that 11KV Adityana JGY feeder (Pole No.59 to 60) is passing from corner of Rajabhai Lakhmanbhai Mori's House (terrace) at approximately two feet hight. As per statement of eye witness, Medical report &amp; PP victim Manishaben fallen down on terrace near live line and one hand of victim online wire. There was no any spark (spot) found on conductor. This accident may occur due to victim came in induction zone.</t>
  </si>
  <si>
    <t>Replacement of conductor and restringing &amp; Awareness among general public regarding electrical safety "Do not grazing their animals near the pole/ TC center" during khedut-shibir &amp; village meeting regularly.</t>
  </si>
  <si>
    <t>Chandvad, Shri Chetanbhai Shantilal Thanki</t>
  </si>
  <si>
    <t>6.4.19</t>
  </si>
  <si>
    <t xml:space="preserve">A Departmental human electrical non-fatal accident occurred in Network to Shri Chetanbhai Shantilal Thanki, Electrical Assistant (V.S.). As per site visit taken, Site Rojkam, as per statements of eyewitness, this accident was occurred while LT maintenance work at Chandvad village was carried out by contractor person under supervision of victim on Dtd. 06.04.2019 in the morning approx.. 10:00 AM by removing DO fuse of Chandvad village TC. At approximately 17:00 Hrs. ALM of MMT gang with line staff came at Chandvad village where maintenance work of LT line by contractor person was on verge of completion.  After completion of maintenance work, ALM Sh. M. R. Atri has inform to victim that all the line staff and contractor person are approaching him at transformer center through telephonic discussion. Meanwhile victim climbed on transformer center of Chandvad village TC for providing DO fuse neither taking line clear nor utilizing DO rod and following other safety measures resulting in electric shock and met with non-fatal accident. He got injured in chest and leg. </t>
  </si>
  <si>
    <t xml:space="preserve">Explanation asked to Supervisor for his poor supervision and violation of safety rules and penalty imposed to Sh. M R Atri and Sh. C N Thanki of Rs. 500/- for violation of Safety measures. Also, Confidential letter written to SDO. All the line staff instructed to use safety gadgets while working on line and insisted them to short &amp; earth the line on both the sides of the working location as per standard procedure and Electrical Network must be properly isolated before starting work in the network. </t>
  </si>
  <si>
    <t>Dharampur, Sh. Prabhudas Muldas Kapdi</t>
  </si>
  <si>
    <t>14.4.19</t>
  </si>
  <si>
    <t>From site visit and priliminary investigation it found that LT Line work of single phase Residential connection of SR no.11671257 on name Smt. Bhaktiben Yogeshbhai Godiya, was under progress by contractor Labors without informing subdivision office. LT tapping was to be taken from a Pole where LT &amp; HT lines of same feeder are existing on Same pole. After erection of new LT pole victim told gang leader to turn off only LT line by removing LT fuse of Grampanchayat TC. So gang leader has turned off LT line by removing LT fuse at Tranaformer center after that victim climbed on pole to provide LT tapping on same pole without taking Line Clear of Town-2 feeder. While working on pole victim came in contact with live wires of 11kv Town-2 feeder and got electric shock and fatal accident occurred at site. In morning session same Contractor gang has carried out work of B-type Lighting connection of Ranmal Vashram Nakum SR no 11589343. For this work gang leader informed to LI of Town SDn shri B H Chopada and necessary Line clear was taken for safety measures. But in after noon for the above work neither contractor nor gang leader informed for Line Clear and started the work without any information at SDn office.</t>
  </si>
  <si>
    <t>Notice issued to Contractor Sh. N D Jadeja &amp; Show cause notice issued to SDO. All the contractor strictly instructed to educate to their labour for use safety gadgets while working on line and insisted them to short &amp; earth the line on both the sides of the working location as per standard procedure and Electrical Network must be properly isolated before starting work in the network.</t>
  </si>
  <si>
    <t>Jamnagar, A Cow of Meramanbhai Kanabhai Kambariya</t>
  </si>
  <si>
    <t xml:space="preserve">Occurrence of fatal accident of a cow is recorded at Nagarseem sub division office on dated 14/04/2019 at approx 12:20 hrs. At The road between Ram Hotel and Essar Petrol pump, bhd. Haria college, the work of Renovation of Road is going on. A dumper filled with Road material was going reverse, at that time it collided with pole no.  Gok/ DT-15/ 10. Due to which the pole was shaken as a result of which the 11 KV wire from the top of the pole broke down and fell  on the cow passing nearby.The cow got electrocuted and  met with fatal accident </t>
  </si>
  <si>
    <t xml:space="preserve">Restringing of conductor has been done and necessary maintenance has been carried out. Letter written to Police Station for further necessary action against the defaulter, for Damage, quotation issued to owner of truck and same has been paid. Awareness among general public regarding electrical safety "Do not grazing their animals near the pole/ TC center" during khedut-shibir &amp; village meeting regularly. </t>
  </si>
  <si>
    <t>Juni Fot , Shri Husainbhai Hasambhai Khafi (Mechanical)</t>
  </si>
  <si>
    <t>15.4.19</t>
  </si>
  <si>
    <t xml:space="preserve">Line work of new ag connection of Shri. Lakhabhai Pababhai  Karmur  at village  Juni fot  carried out by contractor M/S Sagar Enterprise and as per observation, rectification work of loose span was required to be carried out, so necessary instruction was given by JE RE to concern contractor about week ago for necessary rectification  of loose span. So for this work, Contractor sent his gang for rectification work without any intimation to the office today. From site inspection, it is concluded that victim started work after switching off A.B. Switch on the section and started work after providing short earth chain. Victim Husainbhai Hasambhai Khafi climbed the pole and unfortunately he lost his balance from pole and fell down on hard rock and got injury on head. He was unconscious at side and was admitted to general Hospital. Khambhaliya, where doctor declared him dead. On the same feeder maintenance work is schedule and maintenance was being carried out by other contractor for this line clear was taken by Shri. R.K.Gelat, Line inspector, khambhaliya rural sub division from 9.15 to 14.45 hours. During Site inspection no any spot of electric shock found on line conductor </t>
  </si>
  <si>
    <t xml:space="preserve">Notice issued to Contractor M/s. Sagar Enterpirse &amp; Show cause notice issued to SDO. All the contractor strictly instructed to educate to their labour for use safety gadgets while working on line and insisted them to short &amp; earth the line on both the sides of the working location as per standard procedure and Electrical Network must be properly isolated before starting work in the network.  </t>
  </si>
  <si>
    <t>Memana, Sh. Rajendrasinh Bhikhubha Vadher</t>
  </si>
  <si>
    <t>30.4.19</t>
  </si>
  <si>
    <t xml:space="preserve">As per site verification Victim shree Rajendrasinh Bhikhubha  Vadher climbed on transformer DP structure  un authorized without permission of PGVCL for binding the  neutral wire on LT stud of transformer center. He came in to contact with the live 11 kv R phase jumper of  transformer center. He got electrocuted and met fatal accident. Detail investigation follow. </t>
  </si>
  <si>
    <t xml:space="preserve">Immediately cut off power of 11 KV Aghor Ag feeder from Pipartoda substation and drop out the D.O. of Transformer before charging the feeder. Public awareness program like, village area meeting and campaign regarding safety awareness arranged frequently by PGVCL. </t>
  </si>
  <si>
    <t>Dabasang, Kum. Hiralben Tansukhbhai Vadgama</t>
  </si>
  <si>
    <t>11.5.19</t>
  </si>
  <si>
    <t>As per site verification, Due to snapping of conductor of 11 kv Dabasang ag feeder which was fallen down on GI wire and this GI wire was holded by other stripped metal wire to window's iron rod and due to this iron rod became live and accidently touched by victim got electrocuted and met non fatal accident.</t>
  </si>
  <si>
    <t xml:space="preserve">Broken conductor has been replaced with new one and necessary maintenance work carried out at accident location.  Awareness among general public regarding electrical safety "Keep safe distance from Electrical line &amp; Network of PGVCL" during khedut-shibir &amp; village meeting regularly. </t>
  </si>
  <si>
    <t>Khijadiya, Sh. Vasant Bhupat Vadecha</t>
  </si>
  <si>
    <t>24.5.19</t>
  </si>
  <si>
    <t>13yr aged child Vasant bhupat vadecha while playing &amp; carrying self-made iron wire lunger of approx. 10mtr length with stone knotted at one end &amp; carried with his hand at other end of iron wire. he thrown this lunger  on live 11 kv feeder line unknowingly. he got electrocuted and fatal accident occurred</t>
  </si>
  <si>
    <t xml:space="preserve">Iron wire lunger removed from the said 11 KV line at accident site. Public awareness program like, village area meeting and campaign regarding safety awareness arranged frequently by PGVCL. </t>
  </si>
  <si>
    <t xml:space="preserve">Davli, A Buffalo of Laljibhai Ghelabhai Zapda </t>
  </si>
  <si>
    <t>Due to heavy wind of cyclonic effect , a conductor 11KV line  was snapped and fallen down on earth , conductor was snapped near disc  insulator so return path end of conductor was touched to earth so feeder was not tripped  and then after buffalo was came in contact with that snapped wire and met with fatal accident.</t>
  </si>
  <si>
    <t>Conductor replaced &amp; Awareness among general public regarding electrical safety "Do not grazing their animals near the pole/ TC center" during khedut-shibir &amp; village meeting regularly.</t>
  </si>
  <si>
    <t>Nani Matli, A Bullock of Ramji Anand Lakkad</t>
  </si>
  <si>
    <t>As per information received from fault center and during site visit, came to know that due to heavy wind pressure of "VAYU" cyclone effect tree branches fallen on LT  line conductor and one span of LT Conductor broken  at that time bullock came in contact with broken LT conductor hence it got electrocuted and fatal accident occurred.</t>
  </si>
  <si>
    <t xml:space="preserve">Jambuda, A Cow of Manda Veja Bharvad </t>
  </si>
  <si>
    <t>A fatal electrical accident occurred in network. As per site investigation report &amp; statement of eyewitness, due to heavy wind pressure of "VAYU" &amp; rain, junction box of LT ABC came in contact with fabrication of pole which is solidly earthed with GI wire so current was flowing through GI earth wire meanwhile a cow was passing nearby that pole and scratched its head with earthing pipe GI wire, at that time pipe broken &amp; cow’s body came in contact with leakage current passing through GI wire hence it got electrocuted and fatal accident occurred.</t>
  </si>
  <si>
    <t>The earthing pipe has been replaced and necessary maintenance has been carried out at accident site. &amp; Awareness among general public regarding electrical safety "Do not grazing their animals near the pole/ TC center" during khedut-shibir &amp; village meeting regularly.</t>
  </si>
  <si>
    <t>Bhimkata, A Cow of Devshibhai Tisabhai Gamara</t>
  </si>
  <si>
    <t>The insulation of a service cable of 1ph lighting connection erected on LT pole of village LT line was damaged due to scratched occurred due to heavy wind of cyclonic effect. So its live phase wire came in contact with earth wire. So leakage current is passed through the earth wire to ground.  During raining time the victim was passing nearby under the LT pole and came in contact with pole and earth wire so got electrocuted.</t>
  </si>
  <si>
    <t>The faulty service wire has been replaced with new one, earthing with PVC pipe has been reactivated at LT pole and necessary maintenance has been carried out at accident site. &amp; Awareness among general public regarding electrical safety "Do not grazing their animals near the pole/ TC center" during khedut-shibir &amp; village meeting regularly.</t>
  </si>
  <si>
    <t>Navdra Bandar, Shri. Karnabhai Ramdebhai Godham</t>
  </si>
  <si>
    <t>19.6.19</t>
  </si>
  <si>
    <t xml:space="preserve">A Departmental human mechanical non-fatal accident occurred in Network to Shri Karnabhai Ramdebhai Godham (ALM). As per site visit taken, Site Rojkam, as per statements of victim &amp; eyewitness, this accident was occurred while climbing pole of transformer center of Navadra Bandar for attending feeder fault, work was done by shut down of power by isolating GO Switch contact of that section from Navadra Light House. After doing proper earth short procedure and wearing helmet and safety shoes, victim climbed on pole for starting the work of jumper repairing. Unfortunately while climbing the pole, a chameleon came and fallen on his right hand and victim tried to save himself from it and lost his balance and met with non-fatal mechanical accident. He got injured in back and hand. </t>
  </si>
  <si>
    <t xml:space="preserve">Explanation asked to Shri Karnabhai R. Godham (ALM) for not utilizing safety belt. All the line staff instructed to use safety gadgets while working on line and insisted them to short &amp; earth the line on both the sides of the working location as per standard procedure and Electrical Network must be properly isolated before starting work in the network. </t>
  </si>
  <si>
    <t>Jamnagar, Sh. Manoj Nathabhai Chitroda</t>
  </si>
  <si>
    <t>23.6.19</t>
  </si>
  <si>
    <t>As per information received from newspapers date 24.6.19 and during site visit it came to   know that at the construction site of JMC behind JMC Sports Sankul, construction work was going on under 11KV tapping line of Bedigate Fdr at that time victim was doing centing work of this building and suddenly came in induction zone of 11KV line and he got electrocuted and non-fatal accident occurred.</t>
  </si>
  <si>
    <t>Letter written to JMC for the 11 KV line has been shifted which was passing through the building.   Awareness among general public regarding electrical safety "Keep safe distance from Electrical line &amp; Network of PGVCL" during khedut-shibir &amp; village meeting regularly.</t>
  </si>
  <si>
    <t xml:space="preserve">Memana, A Cow of Rajendrasinh Akhubha Jadeja </t>
  </si>
  <si>
    <t>Leakage current passes through earthing wire of memana village TC and cow passes in wet soil near transformer centre and come in contact with earthing wire and got electrocuted and met fatal accident.</t>
  </si>
  <si>
    <t>The earthing with PVC pipe has been reactivated at transformer center and necessary maintenance work carried out at accident location. &amp; Awareness among general public regarding electrical safety "Do not grazing their animals near the pole/ TC center" during khedut-shibir &amp; village meeting regularly.</t>
  </si>
  <si>
    <t>Dared, Sh. Santoshkumar Bhimsen Rajput</t>
  </si>
  <si>
    <t>On date 24.6.19 in evening during transferring of luggage at rental home victim passes nearby 5 kva transformer of 11 KV Masitiya JGY line,horizontal clearance from it is nearly 1feet from terrace which is illegally constructed by building owner without any permission and he came in contact with transformer DO fuse of live line thus victim got electrocuted &amp;  fatal accident took place.</t>
  </si>
  <si>
    <t xml:space="preserve">Direct power theft booked under section 135 wide checking sheet no. 3061, Dtd : 03.07.2019 against building owner and FIR lodged against him. Also notice issued to building owner for illegal construction. Public awareness program like, local area meeting and campaign regarding safety awareness arranged frequently by PGVCL. </t>
  </si>
  <si>
    <t>Shamalsar, Sh. Mukesh Maganbhai Khokhariya</t>
  </si>
  <si>
    <t>10.7.19</t>
  </si>
  <si>
    <t>A Departmental human electrical fatal accident occurred in Network to Shri Mukesh Maganbhai Khokhariya, Electrical Assistant (V.S.). As per site visit taken, Site Rojkam, as per statements of eyewitness, this accident was occurred while victim Sh. Mukesh Maganbhai Khokhariya along with Sh. G. K. Katara (LM) and Sh. K. D. Modiya (ALM) went for resolving complain of power supply. While attending complain No. 54240 of Smt. Lakhmanba Hardas for not getting 3 Phase power supply, they dropped Sh. K. D. Modiya at GO switch of 11 KV Padli Ag feeder which was known as Ranmalbhai Shop switch. Afterwards Sh. G. K. Katara &amp; victim Sh. Mukesh Maganbhai Khokhariya reached at location of complain where they found that in Ag 3 Ph connection, one phase was missing. To rectify it victim called to Sh. K. D. Modiya to cut off power by operating GO switch. Then in the presence of LM Sh. G. K. Katara climbed the pole without following either safety measures or wearing safety gadgets and tried to touch HT jumper. Thus victim and co-workers without verifying power position or without doing earth short &amp; discharge, tried to rectify fault in live network as a result of which victim Sh.  Mukesh Maganbhai Khokhariya got electric shock and fell down near transformer center and met with fatal electrical accident.</t>
  </si>
  <si>
    <t xml:space="preserve">Supervisor Sh. G. K. Katara (LM) and Sh. K. D. Modiya (ALM) have been suspended for their poor supervision and violation of safety rules. Also, Explanation asked to SDO. All the line staff instructed to use safety gadgets while working on line and insisted them to short &amp; earth the line on both the sides of the working location as per standard procedure and Electrical Network must be properly isolated before starting work in the network. </t>
  </si>
  <si>
    <t>Rajpara, A Cow of Chandubha Jivubha Jadeja</t>
  </si>
  <si>
    <t>22.7.19</t>
  </si>
  <si>
    <t>As per site inspection, it is found that 16 mm2 PVC cable was fired and insulation was burnt due to that live phase part touches C- clamp of LT pole. In addition due to rain, land was very wet and water logged. Hence leakage current passes to earth through GI wire. By that time cow may pass through that wet land area nearby that LT pole and got electric shock and died at sight.  Detail investigation followed</t>
  </si>
  <si>
    <t>The burnt cable has been replaced and necessary maintenance work carried out at accident location. &amp; Awareness among general public regarding electrical safety "Do not grazing their animals near the pole/ TC center" during khedut-shibir &amp; village meeting regularly.</t>
  </si>
  <si>
    <t>Mota Thavariya, A Buffalo of Rata Jiva Zapada</t>
  </si>
  <si>
    <t>As per information received and during site visit, due to jumper fault, broken jumper wire touched with top angle of transformer centre and leakage current passed through top angle to GI wire of earthing, at that time buffalo passing beneath transformer centre its body collide with earthing rigid PVC pipe and due to collision, the rigid PVC pipe was broken in grounded wire and its body directly came in contact with GI Earthing wire hence it got electrocuted and fatal accident occurred.</t>
  </si>
  <si>
    <t>The earthing pipe has been replaced and new jumper has been provided and necessary maintenance work carried out at accident location. &amp; Awareness among general public regarding electrical safety "Do not grazing their animals near the pole/ TC center" during khedut-shibir &amp; village meeting regularly.</t>
  </si>
  <si>
    <t>Okha, A Cow of Jasrajbhai Lunabhai Siruka</t>
  </si>
  <si>
    <t>26.7.19</t>
  </si>
  <si>
    <t>As per site inspection, it is found that 2.5 mm2 service cable break due to that live phase part touches with iron structure. In addition due to rain, land was very wet and water logged. Hence leakage current passes through iron structure to water logged there and by that time cow and ox pass through that wet land area nearby that iron structure and got electric shock and died at sight.  Detail investigation follows.</t>
  </si>
  <si>
    <t>The broken service wire has been replaced and necessary maintenance work carried out at accident location. &amp; Awareness among general public regarding electrical safety "Do not grazing their animals near the pole/ TC center" during khedut-shibir &amp; village meeting regularly.</t>
  </si>
  <si>
    <t>Okha, Ox Of Unknown Owner</t>
  </si>
  <si>
    <t>Limda Lane, Sh. Chetan Harilal Pandya</t>
  </si>
  <si>
    <t>As per information received and during site visit as per statement of victim he came in contact with live wire of 11 kv overhead line while crossing the dish tv cable from above the 11 kv line. He was on the receiving side of the cable while it was thrown from the terrace of LalvaniNivas in Limda line and got electrocuted as the dish cable had touched the 11 kv line live conductor and non-fatal accident occurred.</t>
  </si>
  <si>
    <t>Notice issued to cable operator. &amp; Awareness among general public regarding electrical safety "Keep safe distance from Electrical line &amp; Network of PGVCL" during khedut-shibir &amp; village meeting regularly.</t>
  </si>
  <si>
    <t>Dared, Sh. Anopsinh Banesang Vaghela</t>
  </si>
  <si>
    <t>24.7.19</t>
  </si>
  <si>
    <t>As per witness statement On date 24.7.19 in morning victim has cutoff AB switch of location no 204 of 11 KV Lakhabaval jgy feeder and climb on Sarmat Waterworks TC of location no 205R1 to do Waterworks private work illegally but the R phase contact of AB switch he cut off was direct ,victim without knowing this came in direct contact with jumper of transformer of live line thus victim got electrocuted &amp; as per newspaper information victim died after hospitalization of one week thus fatal accident took place.</t>
  </si>
  <si>
    <t xml:space="preserve">Letter written to Local Police Station for filing the FIR against defaulter in above accident. Public awareness program like, local area meeting and campaign regarding safety awareness arranged frequently by PGVCL. </t>
  </si>
  <si>
    <t>Ranjit Nagar, Sh. Afzal Rahimbhai Jam
(Contractor Person Of M/S. Rajesh Powers)</t>
  </si>
  <si>
    <t xml:space="preserve">The victim Shri Afzal Rahimbhai Jam and other five contractor person were dismantling the11KV dead span of Ranjit Nagar feeder along with Line Inspector J.P.Jadeja and Lineman H.B.Rathod and V.C.Dhruv Ele Asst. It was a tapping line so whole section was cut by RMU. The outgoing cable of RMU was climbing on SRT/RNJ/014/R2(100KVA TC) from were power was off and he has to work up to this pole but unknowing he climb up the nearby pole SRT/RNJ/014/R1(HT pole)where there was live outdoor cable of  incoming tapping of RMU  and started cutting the dead conductor with insulated cutter while cutting flesh over occurs and  he fell down from the pole and got severe head injury. Victim was shifted to G.G.Hospital and currently under treatment. Victim had worn safety helmet at time of incident as per primary information received. </t>
  </si>
  <si>
    <t>Notice issued to Contractor M/s. Rajesh Power Services Pvt. Ltd., Explanation asked to SDO, LI-Sh. J P Jadeja &amp; LM- Sh. H B Rathod. All the contractor strictly instructed to educate to their labour for use safety gadgets while working on line and insisted them to short &amp; earth the line on both the sides of the working location as per standard procedure and Electrical Network must be properly isolated before starting work in the network.</t>
  </si>
  <si>
    <t>Batisa, A Buffalo of Maiyabhai Khimanand Sumat</t>
  </si>
  <si>
    <t>As per site inspection, it is found that LT ABC cable Jumper was touching earthing wire of pole and leakage current pass through that earthing wire to earth and by that time buffalo pass near to that pole and got electric shock and died at sight.  Detail investigation followed</t>
  </si>
  <si>
    <t>Necessary maintenance work carried out at accident site and power supply restored. &amp; Awareness among general public regarding electrical safety "Do not grazing their animals near the pole/ TC center" during khedut-shibir &amp; village meeting regularly.</t>
  </si>
  <si>
    <t xml:space="preserve">Kotha Visotri Ag Area, Sh. Bharat Valji Bhai Jadeja </t>
  </si>
  <si>
    <t>3.8.19</t>
  </si>
  <si>
    <t>About the accident came to know from a letter of Salaya Marin policestation dated  7.8.19 and Nobat newspaper (Evening edition Jamnagar) DTD 6-7-19.Regarding this accident nobody  has inform to  Vadatra S/dn previously. During site visit today it found that pole of 11 KV Kothavisotri Ag feeder which was fell down during rain and complain of the same was received at vadtra fault center on dtd 30.7.19 and Jumper of tapping in which this pole fell down was removed to isolate it from the feeder .A 1phase 2 wire line LT line of 11 KV Somnath Ag feeder crossed between span of this damaged pole. From the statement of eye witness victim had untied binding of one  pin insulator of fallen pole and one wire of HT line  was removed from the pin so this wire come in touch of L.T.  line wire which was live ,while  victim try  to untie binding of second wire that time he may got electric shocked from return power of LT line and fell down on land, so he was admitted to Khambhaliya Govt. Hospital, where P.M. was not done and latter victim carried  at G. G. Hospital Jamnagar where P.M was done and report of same is awaited .Thus victim may got electrical shock of   LT line power through return path through transformer .As per statement of eye witness (brother of victim) no any burns or injury found on victim's body. P.M. report is awaited. HT line of this tapping was erected for New Ag connection of Sh. Nagabhai Ramsibhai Bhatu C.O.No. 88949012022 connection released on date5-12-18 , and LT line of 11KV Somnath Ag  feeder was for Ag RL connection of Sh. Naranbhai     Kanabhai Bhatu C.O No. 889490010364.As his connection was NPDC ,last 4 Nos of  LT  line span dismantled today  &amp; HT -LT line  crossing removed .</t>
  </si>
  <si>
    <t xml:space="preserve">Notice issued to contractor (M/s. Shivraj Construction) and show cause notice issued to SDO. Public awareness program like, local area meeting and campaign regarding safety awareness arranged frequently by PGVCL and all the line contractor have been instructed to work for erection new line as per norms. </t>
  </si>
  <si>
    <t xml:space="preserve">Samana, Sh. Govindbhai Parbatbhai Vinjuda </t>
  </si>
  <si>
    <t>Information received dtd 09.08.19 by telephonically. The site was visited by Shri D.P.Bhati, DE Samana with JE.  At site there was water logging and soil was wet due to continuous rain  ,it is seems that the victim while gone for animal grazing at remote place in open ground, might have thrown the old detoriated conductor wire on the live LT conductor, which was lying there as garbage. That unused conductor might have come in the way of grazing Buffalo.so to remove it, victim tried to throw it with one end of conductor in his hand and other end Touched existing LT line while crossing it. Also grazing Buffalo was in the vicinity of victim so touched and hence the Victim &amp; Buffalo both got the electric shock and died. No any Eye witness at site so the statement of eye witness is not taken. The thrown wire touched to live LT conductor has clear sparking and fire sports on left hand of victim were seen. The conductor is taken in custody from the place where this incident occurred. Also the victim had eye defect as per opinion of villagers</t>
  </si>
  <si>
    <t>The above unused conductor is taken in custody from the place where this incident occurred and also a warning letter issued to Sh. A N Kharadi (LI- Samana S/dn) vide letter no. SMN/13, Dt: 16.08.2019. Awareness among general public regarding electrical safety "Keep safe distance from Electrical line &amp; Network of PGVCL" &amp; "Do not grazing their animals near the pole/ TC center" during khedut-shibir &amp; village meeting regularly.</t>
  </si>
  <si>
    <t>Samana, Buffalo of Govindbhai Parbatbhai Vinjuda</t>
  </si>
  <si>
    <t>Okha, Bullock - Unknown Owner</t>
  </si>
  <si>
    <t>14.8.19</t>
  </si>
  <si>
    <t>As per site inspection, it is found that LT 34mm2 wire between two pole broken from joint due to corrosion and broke down and fell on two bullocks when it was passing thereby and got directly electric shock and died at sight.  Detail investigation follows.</t>
  </si>
  <si>
    <t>New LT ABC Cable was installed and necessary maintenance work carried out at accident site and power supply restored. &amp; Awareness among general public regarding electrical safety "Do not grazing their animals near the pole/ TC center" during khedut-shibir</t>
  </si>
  <si>
    <t>New LT ABC Cable was installed and necessary maintenance work carried out at accident site and power supply restored. &amp; Awareness among general public regarding electrical safety "Do not grazing their animals near the pole/ TC center" during khedut-shibir &amp; village meeting regularly.</t>
  </si>
  <si>
    <t>Mojap, Sh.Hirabhai Bhimabhai Chanpa</t>
  </si>
  <si>
    <t>19.8.19</t>
  </si>
  <si>
    <t xml:space="preserve">Today on Dt: 19.8.19 Shri N A Patel and Shri H B Chanpa were given replacement  of damaged meter of NACP Academy ,after completing  work on LT side Shri N A Patel took LC for Bhimrana JGY to charge TC at 13:18 PM for which Shri N A Patel received confirmation at 13:23 PM with LC No 38819 and also receive confirmation call from Varvala S/S operator Shri Kirtibhai Jesangbhai Parmar after which Shri N A Patel instruct Shri H B Chanpa to connect DO fuse of TC to charge TC  But at 13:30 PM Shri D D Tank (LI) Okha sdn went personally to Varvala S/S to return his Four LC with LC No 33811,33812,33813 and 33814 of Windmill Ag, Okha Rural Ag , Nageshwar JGY and Bhimrana JGY respectively and at the same time 13:34 PM operator receive message  for LC return from D L Joshi JE Dwarka Sdn with LC No 33815,33816 and 33817 for Okha Rural Ag, Windmill Ag and Nageshwar JGY feeder respectively. Due to which operator without carefully reading message for which LC is return he presumes that Shri N A Patel has return his LC of Bhimrana JGY feeder and he start power supply of all four feeder including Bhimrana JGY for which LC was not returned by Shri N A Patel due to which power was ON in Bhimarana JGY feeder by him and Shri H B Chanpa got electric shock and fell down after which Shri N A Patel had taken the victim for primary treatment at nearby TATA Hospital. </t>
  </si>
  <si>
    <t xml:space="preserve">show cause Notice issued to JE- Sh. N A Patel for non-utilization of safety gadgets and non-following of standard safety procedures and Letter written to S.E. (TR), GETCO, Jamnagar Circle for LC return without confirming. All the line staff instructed to use safety gadgets while working on line and insisted them to short &amp; earth the line on both the sides of the working location as per standard procedure and Electrical Network must be properly isolated before starting work in the network. </t>
  </si>
  <si>
    <t xml:space="preserve">Morkanda, A Buffalo of Ebha Meraman Soriya </t>
  </si>
  <si>
    <t>As per information received from fault centre and during site visit came to know that due to wind pressure and rainy atmosphere one span of live LT Conductor broken on river bank and at that time three buffaloes grazing there, due to water logging and soil was wet buffaloes came in contact with broken live LT conductor hence it got electrocuted and fatal accident occurred.</t>
  </si>
  <si>
    <t>The conductor has been replaced with new one and necessary maintenance has been carried out at accident site. &amp; Awareness among general public regarding electrical safety "Do not grazing their animals near the pole/ TC center" during khedut-shibir &amp; village meeting regularly.</t>
  </si>
  <si>
    <t>Ranjitpur, Sh. Jayeshbhai Goganbhai Gami</t>
  </si>
  <si>
    <t>As per primary information victim climbed on Transformer centre of Ranjitpur Navapara vistar to remove do fuse unauthorisely for installing new street light at Village Ranjitpur (Navapara). At the time of removing of DO fuse, victim got electric shock and died. Detail investigation follows.</t>
  </si>
  <si>
    <t>Notice issued to Sarpanch shri of Ranjitpur Grampanchayat &amp; Awareness among general public regarding electrical safety "Keep safe distance from Electrical line &amp; Network of PGVCL" during khedut-shibir &amp; village meeting regularly.</t>
  </si>
  <si>
    <t>Vasai, A Buffalo of Jivabhai Mepabhai Ghanghar</t>
  </si>
  <si>
    <t>4.9.19</t>
  </si>
  <si>
    <t>As per site inspection, it is found that insulation of 11 KV AB cable was burnt and 11 KV porcelain pin insulator was faulty hence leakage current is passed to earth. By that time a buffalo was grassing nearby pole and got electric shock and died.</t>
  </si>
  <si>
    <t>Burnt cable has been replaced with new one and necessary maintenance carried out at accident location  &amp; Awareness among general public regarding electrical safety "Do not grazing their animals near the pole/ TC center" during khedut-shibir &amp; village meeting regularly.</t>
  </si>
  <si>
    <t>Fuliya Hanuman Ganeshvas , A Cow - Unknown Owner</t>
  </si>
  <si>
    <t>9.9.19</t>
  </si>
  <si>
    <t>On dated 09.09.2019 there was heavy rain at night and early morning at around 7.00 am OPP. Fuliya Hanuman temple in Ganeshvas Vistar the insulation of the LT ABC of LT pole no(RAM/DT 15 /C1/ 06) was broken at contact point of the angle and live phase  touch to the angle of girder pole so the leakage current  passed through the girder pole and the girder pole become shorted. The area near by pole was watery at that time. a brown cow passing near pole touch the girder pole got  electrocuted and met with fatal electrical  accident .</t>
  </si>
  <si>
    <t>Removed the broken insulated part from LT AB Cable and necessary maintenance has been carried out at accident site. Also warning letter issued to concern line staff of Khambhaliya Gate Subdivision. Awareness among general public regarding electrical safety "Do not grazing their animals near the pole/ TC center" during khedut-shibir &amp; village meeting regularly.</t>
  </si>
  <si>
    <t>Hansthal To Bara Road, Sh. Manish H Meshvaniya (Mechanical)</t>
  </si>
  <si>
    <t>As per statement of witness LM Shri Jayesh R Pandya LM himself with Elect Assistant Manish Meshvaniya and local contractor worker Kirit in help went for feeder restoration and complain work wrt to 132 Khambhaliya SS feeders as per Vadatra office instruction on Dt 09-09-19 in morning working Hrs. Following accident happen after providing New connection jumper of agriculture tariff Meter of consumer Shri Alabhai Hardas Dethariya .During working in network for providing new connection jumper, 11 KV Sonardi AG section was isolated by making Sonardi Ag switch in OFF condition by LM Shri J R Pandya,than 11KV Sonardi AG feeder section got earthed by using Earthing Chain. Further Elect Asst Shri M H Meshvaniya climb 11 KV PSC pole to provide jumper, after completing following work when he was returning, leaving two pole blocks at 3rd block of pole his shoe covered with mud got slipped and he fell on the ground surrounded by stones and resulted in mechanical accident. At around 17.27 LM Jayesh R Pandya inform to Je Vadatra Shri J D Chavda regarding accident.</t>
  </si>
  <si>
    <t xml:space="preserve">Explanation asked to Victim Shri Manish H. Mesvaniya (EA) for not utilizing safety belt &amp; safety helmet. Also Explanation asked to Sh. J R Pandya (LM) for poor supervision. All the line staff instructed to use safety gadgets while working on line and insisted them to short &amp; earth the line on both the sides of the working location as per standard procedure and Electrical Network must be properly isolated before starting work in the network. </t>
  </si>
  <si>
    <t>Motor House,Park Colony, A Cow - Unknown Owner</t>
  </si>
  <si>
    <t>As per information received from fault centre and during site visit came to know that x’mer DO blown off, due to wind pressure and rainy atmosphere one span of live LT Conductor broken between pole no Jmc/WS/70/ES/1591 to 1592 and at that time one cow passing near broken conductor, due to soil was wet cow came in contact with broken live LT conductor hence it got electrocuted and fatal accident occurred.</t>
  </si>
  <si>
    <t>Conductor has been replaced with new one and necessary maintenance carried out at accident location  &amp; Awareness among general public regarding electrical safety "Do not grazing their animals near the pole/ TC center" during khedut-shibir &amp; village meeting regularly.</t>
  </si>
  <si>
    <t>Kabar Visotri Village, A Cow of Bhupendrasinh Manubha Jadeja</t>
  </si>
  <si>
    <t>13.9.19</t>
  </si>
  <si>
    <t>As per site visit and observation it found that insulation of LT AB cable damaged and it was separated from the shackle insulator and came into contact with C-clamp due to rainy season the PSC pole was wet so leakage current passing through the pole hence as soon as cow came in vicinity of PSC pole got electric shock and met with fatal accident .Detail investigation report will be sent soon.</t>
  </si>
  <si>
    <t>Cable has been replaced with new one and necessary maintenance carried out at accident location &amp; Awareness among general public regarding electrical safety "Do not grazing their animals near the pole/ TC center" during khedut-shibir &amp; village meeting regularly.</t>
  </si>
  <si>
    <t>Machivad, Balvantsinh Dilubha Jadeja</t>
  </si>
  <si>
    <t>For the purpose of pulling out the submersible electric motor from the bore well in farm, they started uplifting the iron pipes of GHODI, unfortunately iron pipe of GHODI came in contact with live 11KV line passing over the bore well and hence they got electric shock and they electrocuted.</t>
  </si>
  <si>
    <t xml:space="preserve">Conductor has been replaced with new one and necessary maintenance has been carried out at accident site. Also as per site visit, it is observed that the conductor was cut down by any sharp instrument to misguide and sparking is observed on said conductor. And that portion of conductor has been sent to FSL- Rajkot for getting actual reason of this accident. Public awareness program like, village area meeting and campaign regarding safety awareness arranged frequently by PGVCL. </t>
  </si>
  <si>
    <t>Machivad,Ranjitsinh Ramsinh Jadeja</t>
  </si>
  <si>
    <t>Conductor has been replaced with new one and necessary maintenance has been carried out at accident site. Also as per site visit, it is observed that the conductor was cut down by any sharp instrument to misguide and sparking is observed on said conductor. And that portion of conductor has been sent to FSL- Rajkot for getting actual reason of this accident.  Awareness among general public regarding electrical safety "Keep safe distance from Electrical line &amp; Network of PGVCL" during khedut-shibir &amp; village meeting regularly.</t>
  </si>
  <si>
    <t>Hadmatiya, A Bullock of Rameshbhai Boghabhai Akabari</t>
  </si>
  <si>
    <t>Shri Rameshbhai Boghabhai Akabari was passing with his Bullock cart under the LT line of Narshibhai AG group. Suddenly the conductor of that LT line snapped and fell down on one bullock and got electrocuted and it died.</t>
  </si>
  <si>
    <t>Conductor has been replaced with new one and necessary maintenance has been carried out at accident site. &amp; Awareness among general public regarding electrical safety "Do not grazing their animals near the pole/ TC center" during khedut-shibir &amp; village meeting regularly.</t>
  </si>
  <si>
    <t>Rinjpar, An Oxe of Ramde Laxman Bela</t>
  </si>
  <si>
    <t>28.9.19</t>
  </si>
  <si>
    <t>Due to very high wind and rain, LT Conductor Snapped of Group TC of Sajan Punja, 63KVA TC at village Rinjpar in ag area.  The OXE was roaming and Grazing in this area, and came in contact with this live broken LT conductor and it got electric shock and met with fatal accident.</t>
  </si>
  <si>
    <t>Jamnagar, Pradip Ashwinbhai makwana ( Fatal )</t>
  </si>
  <si>
    <t xml:space="preserve">On dt. 10.10.19 at around 7.10 hrs. , Pradip  Ashwinbhai Makwana was passing along the road of subhashpark street no. 5 on vehicle,  where an open  neutral wire between LT pole no. Sbp/DT-37/09 and Sbp/DT-37 /10 accidentally fell on him and he fell along with the vehicle and got electrocuted . On seeing him fallen down, Amarsibhai Bhagwanjibhai Baraiya went to help him and he also got electrocuted. The people from nearby area came there on hearing the noise and seperated amarsibhai by a piece of wood. They both were immediately shifted to G.G. Hospital for treatment in private vehicle. Where pradipbhai met with fatal accident and Amarsibhai is now under Treatment. Detail investigation  is under progress. 
</t>
  </si>
  <si>
    <t xml:space="preserve">Action Taken :
• Conductor has been replaced with AB Cable and necessary maintenance has been carried out at accident site. 
• Showcause notice issued to concern SDO vide letter No. JCD2/HR/Confi/19/226, Dtd: 10.10.2019
• Also SCN issued to EE City-2 Div vide letter No. JCO/HR/SCN/19/1068, Dtd : 11.10.2019
• From the same location, theft found for which checking sheet filled vide no. 3155, Dtd : 15.10.2019 against consumer no. 60851/04802/1. 
Remedial Action :  
Also, Field offices were directed to carry out line patrolling to prevent such incidence and accordingly plan for line maintenance work i.e. replace conductor, fabrication, reactivation of earthing of pole and transformer center etc. Public awareness program like, village area meeting and campaign regarding safety awareness arranged by PGVCL.
</t>
  </si>
  <si>
    <t>Jamnagar, Amarsibhai Bhagwanji Baraiya ( Non Fatal)</t>
  </si>
  <si>
    <t>Jamnagar, Sh. Dharmik Devendra  Kabira</t>
  </si>
  <si>
    <t>9.10.19</t>
  </si>
  <si>
    <t xml:space="preserve">As per information received from newspaper and during site visit came to know that victim was trying to remove kite with Iron rod which was hanged on live 11 KV  conductor. At that time iron rod came in contact with 11 KV Ramvadi feeder live conductor wire and got electrocuted and fatal accident occurred.
</t>
  </si>
  <si>
    <t>Public awareness program like, village area meeting and campaign regarding safety awareness arranged by PGVCL.</t>
  </si>
  <si>
    <t>Govana (AG area), Sh. Surendrasinh Govindsinh Ravat (Contractor Person)</t>
  </si>
  <si>
    <t>As per site verification victim shree SURENDRASINH GOVINDSINH RAVAT climbed on transformer DP structure for allotted work of AG Shifting of Sh. Arshi Bhikha Karangiya for taking new Tapping from existing TC. Supervisor of Dharti Enterprise Contractor asked for LC of Panna AG feeder as per survey sketch. But 11kv power for this line of this location is fed by Matiyadada ag feeder. The Victim and supervisor of contractor did not do proper earthing and short of this 11kv line before starting of line-work. And he climbed on transformer DP and touched with live DO jumper of this transformer center and got electric shock and fall down from DP. Hence Non fatal electrical accident occurred with contractor person.</t>
  </si>
  <si>
    <t xml:space="preserve">Action Taken :
1.) Notice issued to Contractor M/s. Dharati Enterprise vide letter no. LSD/HR/6728, Dtd : 16.10.2019
2.) Show cause Notice issued to Sh. Y M Kanjariya (JE, Lalpur S/Dn) vide letter no. JJD/TECH/Confi/19/223, Dtd : 16.10.2019
3.) Feeder name has been changed with Matiyadada Ag feeder on said pole.
Remedial Action:
All the contractor strictly instructed to educate to their labour for use safety gadgets while working on line and insisted them to short &amp; earth the line on both the sides of the working location as per standard procedure and Electrical Network must be properly isolated before starting work in the network.
</t>
  </si>
  <si>
    <t>Sumari Bhalsan, Jigneshkumar Kanaiyalal Pagi (Contractor Person)</t>
  </si>
  <si>
    <t>13.10.19</t>
  </si>
  <si>
    <t>As per witness statement, detail report submitted by EA Shri Y.B.Sureja was of fail transformer of 11 KV Vagadiya ag feeder emanating from 66KV Harshadpur S/S which was to be replaced .On date 13.10.19 afternoon contractor (chamunda Enterprise) arrived at site and supervisor had taken LC from Line man Shri Mamadbhai of 11 kv Vagadiya ag feeder emanating from 66KV Harshadpur SS to change fail transformer of Shri Devdhan Megha Chhaiya of vill. Sumri bhalsan. At the time of replacement of transformer name of feeder written on the Pole was 11KV Vaniyagam feeder emanating from 66KV Beraja Sub Station , so this anomoly was not confirmed by contractor person, also safety gadget not utilized during work. Actually power from another feeder named 11 kv Vaniyagam ag feeder remains ON on the site during the start of replacement work victim tried with hand to ascertain power comes in direct contact with live 11 KV jumper of that TC thus victim got electrocuted &amp; non fatal accident took place.</t>
  </si>
  <si>
    <t xml:space="preserve">Action Taken :
1.) Notice issued to Contractor M/s. Chamunda Enterprise vide letter no. RSD/23, Dtd : 19.10.2019
2.) Showcause Notice issued to Sh. B B Chauhan (DE, Rural S/Dn) vide letter no. JCD-2/HR/19/235, Dtd : 16.10.2019
3.) Showcause Notice issued to Sh. M H Sedat (L.M., Rural S/Dn)vide letter no. JCD-2/HR/19/234, Dtd : 16.10.2019
4.) Showcause Notice issued to Sh. Y B Sureja (E.A., Rural S/Dn)vide letter no. RSD/19/22, Dtd : 19.10.2019
Remedial Action:
All the contractor strictly instructed to educate to their labour for use safety gadgets while working on line and insisted them to short &amp; earth the line on both the sides of the working location as per standard procedure and Electrical Network must be properly isolated before starting work in the network.
</t>
  </si>
  <si>
    <t>Vavberaja, A Buffalo of Sh. Amra Gogan Hajani (Charan)</t>
  </si>
  <si>
    <t xml:space="preserve">As per witness statement due to heavy rain water has been logged in the area of vav beraja agricultural area. 1 nos of 11 KV pole laid down in that water logged area and due to long span of 11 KV line conductor span came down and vertical distance from the span and ground (dhoro) has been reduced to about 1.5 meter. Buffalo came in direct contact with 11 KV live conductor wire of that loose span and got electrocuted &amp; fatal accident took place.
</t>
  </si>
  <si>
    <t xml:space="preserve">Action Taken :
A new pole has been erected between above long span and necessary maintenance has been carried out at accident site. 
Remedial Action :  
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 
</t>
  </si>
  <si>
    <t>Kota, A Bullock of Sh. Hematbhai virabhai kanzariya</t>
  </si>
  <si>
    <t>17.10.19</t>
  </si>
  <si>
    <t xml:space="preserve"> In agricultural sector of village Kota near to Dam site the 11 KV conductor of Shaktinagar Ag snapped due to disc insulator fault but conductor was not lying to ground due to jumper. The snapped conductor also hanging on small trees around agricultural land. Meanwhile the bullock was passing at that location and direcly contacted with hanging conductor and got electric shock</t>
  </si>
  <si>
    <t xml:space="preserve">Action Taken :
The above conductor has been replaced with new one and necessary maintenance has been carried out at accident site. 
Remedial Action :  
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 
</t>
  </si>
  <si>
    <t>Lalpur, A buffalo of Sh. Phulabhai Pababhai Ghona</t>
  </si>
  <si>
    <t>29.10.19</t>
  </si>
  <si>
    <t xml:space="preserve">Due to heavy rain and high wind, LT conductor snapped of group TC 25kva of Pankajbhai of vallabhpur ag feeder (location: LAL/Vallabhpur ag/14/L2)  at lalpur ag area, behind 66kv ss, these two baby buffalo was roaming and grazing in this area, and came in contact with live broken LT conductor and it got electric shock and met with fatal accident.
</t>
  </si>
  <si>
    <t xml:space="preserve">Action Taken :
The broken LT Conductor has been replaced with new one and necessary maintenance has been carried out at accident site. 
Remedial Action :  
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 
</t>
  </si>
  <si>
    <t>Lalpur, A Buffalo of Sh. Hemsurbhai Murubhai Ghona</t>
  </si>
  <si>
    <t>Mungani, A She Buffalo of Sh. Ratubha amarsang kanchava</t>
  </si>
  <si>
    <t>31.10.19</t>
  </si>
  <si>
    <t>On dt 31.10.19 at around 2:10 PM at Umedsinh agriculture group at mungani, one of bolt of C Clamp(U Clamp) was broken due to heavy wind and rain in previous days. Thus  due to thrust that live phase conductor 3 ph 4 wire LT line snapped as it being deteriorated. The She buffalo  came in contact of that snapped live  conductor and hence got electrocuted. Thus animal fatal accident occured.</t>
  </si>
  <si>
    <t xml:space="preserve">Action Taken :
The broken bolt has been replaced with new one and necessary maintenance has been carried out at accident site. 
Remedial Action :  
Field offices were directed to carry out line patrolling to prevent such incidence and accordingly plan for line maintenance work i.e. replace conductor, fabrication, reactivation of earthing of pole and transformer center etc. 
</t>
  </si>
  <si>
    <t>Bhanvad, Sh. Sureshbhai Mepabhai Parmar</t>
  </si>
  <si>
    <t>3.7.19</t>
  </si>
  <si>
    <t>It come to know about the  from newspaper "Jamnagar bhaskar"  dated 5.7.2019.  From  preliminary investigation and statement of eye witness accident occurred on dated 3.7.2019 .No  body has inform  office about the  this accident to Bhanvad PGVCL office . At site visit it found that  work of compound wall around the Agricultural land as well as road work is under progress. This agriculture land is  near by bhanvad village. The line of 11 KV Mokhana Ag feeder is passing  over the compound wall as well as above agricultural land. At the time of accident victim might have claimed on the  compound Wall and accidentally  might come in  contact with the 11 kv line conductor and  got electric shock and met with fatal accident. Inspecting the line conductor   no spot  found on it and also no 11 kv tripping observed of  11 kv mokhana ag feeder at 66 kv bhanvad  ss. The matter is suspected . The PM  report and Police panchmama report is awaited .</t>
  </si>
  <si>
    <t xml:space="preserve">Action Taken :
Notice issued to land owner Sh. Arvindbhai N Shah to apply for 11 Kv line shifting which is passing over his agriculture land. 
Remedial Action:  
Public awareness program like, local area meeting and campaign regarding safety awareness arranged frequently by PGVCL. 
</t>
  </si>
  <si>
    <t xml:space="preserve">Napaniya  Khijadiya , A Buffalo of Sh. Vinodbhai Raghavbhai Chovatiya </t>
  </si>
  <si>
    <t>Due to heavy wind of cyclonic effect , a conductor of  LT line  was snapped and fallendown on earth. That conductor was snapped near from shackle insulator so return path end of conductor was touched to earth.  Then after a buffalo was came in contact with that snapped wire and electrocuted and met with fatal accident.</t>
  </si>
  <si>
    <t xml:space="preserve">Action Taken :
The said snapped AB cable has been replaced and necessary maintenance has been carried out at accident site. 
Remedial Action :  
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 
</t>
  </si>
  <si>
    <t>Kalyanpur, A Bullock of Sh. Ashokbhai Laljibhai Bhalara</t>
  </si>
  <si>
    <t>4.11.19</t>
  </si>
  <si>
    <t>As per information received and site visited on dt:4/11/19 it is observed that accident occurred at 11kv Mulji Chiroda feedr near location no:50/L9/R90/L7/L28/R2. It is found that 11 line middle conductor was broken from pin point due to pin fire fault and fall on ground where bullock of Ashokbhai Lavjibhai Bhalara was grazzing. Bullock came in contact with broken line conductor and got electrocuted and fatal animal accident occurred. The grass nearby fallen conductor found burnt. 11 KV Mulji Chiroda feederr was on at the time of accident in 1ph schedule and no any tripping of feeder reported at 66 Kv Sheth Vadala SS. The tapping section of above said line is isolated by cutting jumpers at nearby sackle point.</t>
  </si>
  <si>
    <t xml:space="preserve">Action Taken :
The broken LT Conductor has been replaced with new one and also 11 Kv porcelain pin has been replaced with polymer pin. 
Remedial Action :  
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 
</t>
  </si>
  <si>
    <t>Kalyanpur, Sh. Dineshsinh Bhavarsinh Ravat (Contractor Person) - Mechanical</t>
  </si>
  <si>
    <t>5.11.19</t>
  </si>
  <si>
    <t>As per information received and site visited on dt:5/11/19 it is observed that accident occurred at 11kv Mulji Chiroda feedr at location no:50/L9/R90/L7/L28/R1. It is found that rectification work of accident location was carried out by labour gang of contractor Mahir Construction under supervision of J D Bagada-ALM Samana. Labour were instructed to carry out middle conductor replacement of HT line, pin insulator replacement and one pole  straightening work. During pole  straightening work labour men digged one side of  land  near pole base. Now Pole was on support of one wind guy and an another labour support on another side. Firstly labour gang started streightning of pole  manually with existing pin binding of HT conductor on pole for which, victim started to climb the pole (which was digged from one side and was standing on support of guy and other labor's support ) to remove stringing stress by removing pin binding of conductor. On site, present PGVCL supervisor Shri J D Bagada instructed him not to carry out work in such improper and unsafe way but than also  victim climbed on pole and removed pin binding of 2 side conductors of HT line and placed them inside V-Cross arm on pole. Then victim started to getting down from pole during which pole started to tilt slowly and victim was overwhelmed and jumped on road side from about height of 7-8 feet to save himself and got bleeding injuries on forehead,nose and jaw. The labour who supported the pole from one side run away aside and pole fallen with thrust and broken. Thus due to disobeyance of supervisor instructions and carrying out work in such improper and unsafe way by victim resulted mechanical non fatal accident to victim</t>
  </si>
  <si>
    <t xml:space="preserve">Action Taken :
1.) SCN issued to Contractror M/s. Mahir Construction vide letter no. SMN/6861, Dtd : 06.11.2019
2.) SCN issued to Sh. J D Bagada (ALM – Samana Sdn) vide letter no. SMN/6873, Dtd : 07.11.2019
3.) 11 KV tapping line of accident site is isolated by removing jumpers at nearby shackle point and road crossing span is temporary removed for safety purpose and then new pole erected with new conductor and fabrication &amp; power supply restored.
Remedial Action:
All the contractor strictly instructed to educate to their labor for use safety gadgets while working on line and insisted them to short &amp; earth the line on both the sides of the working location as per standard procedure and Electrical Network must be properly isolated before starting work in the network.  
</t>
  </si>
  <si>
    <t>Banga, A cow and 3 nos. of baby Bullock - No Owner</t>
  </si>
  <si>
    <t>8.11.19</t>
  </si>
  <si>
    <t>In the morning time one kachido(reptiles) climbing in top of the line wire due to this reason earth fault was occured and Y phase conducter was broken at that time 4 animals 3 baby Bullock and 1 cow sitting under the line and comes in contact with live wire and got electric shock and fatal accident took place.</t>
  </si>
  <si>
    <t xml:space="preserve">Action Taken :
The broken LT Conductor has been replaced with new one and necessary maintenance work has been carried out at accident location. 
Remedial Action :  
Field offices were directed to carry out line patrolling to prevent such incidence and accordingly plan for line maintenance work i.e. replace conductor, fabrication, reactivation of earthing of pole and transformer center etc. also public awareness program like, village area meeting and campaign regarding safety awareness arranged frequently by PGVCL. 
</t>
  </si>
  <si>
    <t>Dahisara, Iliyas Alarkhia Makawana</t>
  </si>
  <si>
    <t>2.5.19</t>
  </si>
  <si>
    <t xml:space="preserve">From site visit and as per information from the eye witness it is came to know that Iliyas Alarhiya Makawana was working as labour in reconstruction of building while lifting the iron TMT bar of about 10ft length from the cabin above terrace which was near 11 KV Dhunai AG feeder line came in contact with the 11 KV line wire and electrocuted. Horizontal distance between 11kv line wire and cabin is approx. 6ft and ground clearance of line is 6.2 mtrs. Detail investigation report will be sent soon. Regarding this accident a notice is issued to Shri Premji Harji Jeshani the owner of the building and gram panchayat Dahisara for maintaining distance between PGVCL line and construction of building vide letter no 1290 dtd 02.05.2019. </t>
  </si>
  <si>
    <t>Notice is issued to Shri Premji Harji Jeshani the owner of the building and Gram Panchayat Dahisara for maintaining distance between PGVCL line and construction of building vide letter no 1290 dtd 02.05.2019.  Awareness among general public regarding electrical safety "Keep safe distance from Electrical line &amp; Network of PGVCL" during khedut-shibir &amp; village meeting regularly.</t>
  </si>
  <si>
    <t>Mandvi, Cow of Gaurigiri Harigiri Bavaji</t>
  </si>
  <si>
    <t>17.6.19</t>
  </si>
  <si>
    <t>As per site visit at main market, near shop of Patel Premaji Vishram in Mandvi, today morning at 9.35 am, rain was falling with heavy wind pressure. Due to tension created with heavy wind pressure service line was swinging &amp; frequently touched with nearby telephone pole and rubbed again and again with it. Due to this insulation was damaged and leakage current passes through telephone tubular pole. At that same time two nos of cows which were touched telephone pole, electrocuted &amp; fatal animal accident occurred.</t>
  </si>
  <si>
    <t>New service wire provided &amp; Awareness among general public regarding electrical safety "Do not grazing their animals near the pole/ TC center" during khedut-shibir &amp; village meeting regularly.</t>
  </si>
  <si>
    <t>Mandvi, Cow of Hiren Vanraj Jethava</t>
  </si>
  <si>
    <t>Dhori Vadi Vistar, Hira Rana Rupa Gagal</t>
  </si>
  <si>
    <t>16.6.19</t>
  </si>
  <si>
    <t xml:space="preserve">As per preliminary investigation and observation, it is came to notice that victim was found climbed on transformer center structure  un-authorisely  and during that time victim accidentally came in contact with live wire of 11 KV line of Nokhaniya AG feeder and got electrocuted at site. Tripping of 11 KV Nokhaniya AG feeder observed at 66 KV Loriya S/S at 19:30 on dt.16.06.2019. </t>
  </si>
  <si>
    <t>Victim unauthorised climbed on transformer center structure, so Awareness among general public regarding electrical safety "Keep safe distance from Electrical line &amp; Network of PGVCL" during khedut-shibir &amp; village meeting regularly.</t>
  </si>
  <si>
    <t>Mota Bandra, Cow of  Ibhrahim Noormamad Sama</t>
  </si>
  <si>
    <t>In a village transformer neutral of LT cable with lug detached from LT transformer stud due to heavy wind it may came in contact with the fabrication of TC resulting in to leakage of power from earthing wire as water was logged in surrounding area of TC and land was wed 2 nos of cows felt electric shock when passing nearby and got electrocuted.</t>
  </si>
  <si>
    <t>Transformer shifted from that place earthing reactivated and open conductor LT from the transformer replaced with LT AB Cable.  Awareness among general public regarding electrical safety "Do not grazing their animals near the pole/ TC center" during khedut-shibir &amp; village meeting regularly.</t>
  </si>
  <si>
    <t>Mota Bandra, Cow of Batuksinh Karubha Jadeja</t>
  </si>
  <si>
    <t xml:space="preserve">Mota Bandra, Buffalo/ Owner: Kripalsinh Navubha Jadeja </t>
  </si>
  <si>
    <t>Area surrounding transformer was wet due to rain. Leakage power from faulty instrument from consumer side passed in earth resulting in electrical shock to buffalo.</t>
  </si>
  <si>
    <t>Earthing reactivation and transformer maintenance carried out.  Awareness among general public regarding electrical safety "Do not grazing their animals near the pole/ TC center" during khedut-shibir &amp; village meeting regularly.</t>
  </si>
  <si>
    <t>Mundra City Green Park Society, Mughal Ramdev Yadav</t>
  </si>
  <si>
    <t>As per site visit information from the eye witness, victim Mughal Ramdev Yadav was working as labour in new under construction building at Mundra city green park society. As and when while lifting the iron ladder from balcony area, which was near the 11 KV conductor of Pipleshvar urban feeder and may came in contact with it and got electrocuted &amp; fallen into balcony. It is to be noted that distance between balcony and conductor was 6 feet. Detail investigation report will be send soon.</t>
  </si>
  <si>
    <t>Strictly instruction has been given to SDO to avoid This type of fatal Electrical accident in future also necessary maintenance activity has been carried out at said accident location. &amp; Awareness among general public regarding electrical safety "Keep safe distance from Electrical line &amp; Network of PGVCL" during khedut-shibir &amp; village meeting regularly.</t>
  </si>
  <si>
    <t>Dayapar, Shri Mansur Jafar Luhar</t>
  </si>
  <si>
    <t>7.7.19</t>
  </si>
  <si>
    <t>Illegal construction under 11 KV Dayapar jgy line is carried out recently. The victim has to painting this newly constructed building. He was standing on terrace of extended part of building.  Another person standing on the ground gave him iron ladder of 6.5 feet long. While taking over this iron ladder from terrace the ladder came in contact with 11 KV conductor hence the victim got electrocuted. The distance of the conductor from the ground is 6.6 mtrs. The height of terrace is 3.9 mtrs and distance between terrace and conductor is 2.6 mtrs.</t>
  </si>
  <si>
    <t>Given notice to party for illegal construction  work &amp; Awareness among general public regarding electrical safety "Keep safe distance from Electrical line &amp; Network of PGVCL" during khedut-shibir &amp; village meeting regularly.</t>
  </si>
  <si>
    <t>Mindhiyari, Buffalo of Ismail Amad Jat</t>
  </si>
  <si>
    <t>13.7.19</t>
  </si>
  <si>
    <t xml:space="preserve">Stay wire of transformer center is broken due to rubbing by buffalo and came in contact with HT side jumper of transformer center with hanging position and when buffalo got electrocuted and died. </t>
  </si>
  <si>
    <t>Transformer centre earthing rectify to avoid accident in future &amp; Awareness among general public regarding electrical safety "Do not grazing their animals near the pole/ TC center" during khedut-shibir &amp; village meeting regularly.</t>
  </si>
  <si>
    <t>Koday-Rayan Road(Koday), One Camel of Shri.Rabari Vasang Hira</t>
  </si>
  <si>
    <t>19.7.19</t>
  </si>
  <si>
    <t>From site visit it is came to know that as per information received from the eye witness Shri.Mulchand Bhachubhai Khandekha that. In 11 KV Koday AG feeder pin insulator fired and y phase conductor snapped down from pin binding and came in contact with GI earthing wire which was connected with fabrication of top clamp so leakage current passed through that GI wire. At same time the camel was passing near PSC pole and came in contact with that live GI wire and got electrocuted and fatal animal accident occurred.</t>
  </si>
  <si>
    <t>Pin replaced &amp; restringing of conductor done. Awareness among general public regarding electrical safety "Do not grazing their animals near the pole/ TC center" during khedut-shibir &amp; village meeting regularly.</t>
  </si>
  <si>
    <t>Dador, Camel of Jat Nurmamad Mathina</t>
  </si>
  <si>
    <t>On dated 22.07.19 after noon there were good rain with high wind pressure nearby area of Dador village at that time 11 KV jumper touched with fabrication material of 11 KV Vang AG feeder .so current flowing in the earthing and potential barrier developed on the land surface same time camel passing near this pole &amp; got electrocuted.</t>
  </si>
  <si>
    <t>At accident place earthing reactivated also necessary maintenance activity work carried out &amp; Awareness among general public regarding electrical safety "Do not grazing their animals near the pole/ TC center" during khedut-shibir &amp; village meeting regularly.</t>
  </si>
  <si>
    <t>Ramaniya, Cow of Mogal Husenbeg Mirzabeg</t>
  </si>
  <si>
    <t>During the site visit at said accident location of Ramaniya village Mafatnagri area TC, it is seen that due to heavy rain and wind pressure in Ramaniya village, at Mafatnagri TC neutral earthing pit’s soil compressed in earth and earthing pit is full of rain water. Due to that neutral earthing wire exposed and at that time cow came in contact with earthing wire &amp; died due to leakage power electrocution.</t>
  </si>
  <si>
    <t>Mundra, Buffalo of Mitesh Rajanikant Kandoi</t>
  </si>
  <si>
    <t>During the site visit at said accident location of Mundra village ag area Idgah Valu TC. In Mundra city and rural area last 2 days heavy wind and rain flow, it seem that at accident location LT pole of 11 KV Dhrub AG feeder one shackle insulator was damaged and due to that leakage current passing through Patti LT pole in built earthing wire which was connected at top with fabrication &amp; bottom side earth. And that time one buffalo passing nearby and may came in contract with live earthing wire and got electrocuted &amp; died.</t>
  </si>
  <si>
    <t>Shackle insulator and patti pole replaced and earthing reactivated. Awareness among general public regarding electrical safety "Do not grazing their animals near the pole/ TC center" during khedut-shibir &amp; village meeting regularly.</t>
  </si>
  <si>
    <t>Virani(M), Cow of Kanji Samji</t>
  </si>
  <si>
    <t>11.8.19</t>
  </si>
  <si>
    <t>Due to heavy rain since last 3 days water was collected near Virani(m) village TC and leakage current from neutral of village TC was flowing. When cow passing through this transformer centre might came in contact of leakage current of neutral current of TC and got electrocuted.</t>
  </si>
  <si>
    <t>Vayor, Cow of Jadeja Shivubha Sajubha</t>
  </si>
  <si>
    <t>As per site visit it came to know that due to heavy wind &amp; rain since last 3 days, insulation damaged of LT ABC due to continuous rubbing, same touched to GI wire of LT girder pole &amp; due to this leakage current passed through girder pole &amp; GI wire. A cow passing from girder pole may came in contact with leakage current &amp; got electrocuted.</t>
  </si>
  <si>
    <t>LT ABC replaced and earthing reactivated. Awareness among general public regarding electrical safety "Do not grazing their animals near the pole/ TC center" during khedut-shibir &amp; village meeting regularly.</t>
  </si>
  <si>
    <t>Baroi, Cow of Juneja Jenu Salemamad</t>
  </si>
  <si>
    <t>13.8.19</t>
  </si>
  <si>
    <t xml:space="preserve">During the site visit at said accident location of Baroi Village AG area brocken conductor of Gundala AG feeder shown lying on land from load side near pin point and one cow passing nearby broken conductor may came in contact with broken wire and got electrocuted. The actual reason can be concluded after detail investigation &amp; pm report. </t>
  </si>
  <si>
    <t>conductor replaced &amp; Awareness among general public regarding electrical safety "Do not grazing their animals near the pole/ TC center" during khedut-shibir &amp; village meeting regularly.</t>
  </si>
  <si>
    <t>Nara, Buffalo of Hira Achu Marvada</t>
  </si>
  <si>
    <t>15.8.19</t>
  </si>
  <si>
    <t xml:space="preserve">Due to heavy rain in past days the sand under TC structure (DP) of TC was washed away and due to that TC natural earthing -GI wire was opened. A buffalo was passing through that DP structure got electrocuted due to earth leakage current TC. </t>
  </si>
  <si>
    <t>Virani(M), Buffalo of Lakha Karana Rabari</t>
  </si>
  <si>
    <t>17.8.19</t>
  </si>
  <si>
    <t>This accident occurred on water works tap line of Sharannth JGY feeder due to water logging &amp; flood stay wire of tapping pole broken so, pole tilted and span became loose .while buffalo was passing under this line and touched with live conductor and got electrocuted</t>
  </si>
  <si>
    <t>New pole erected and span tightening &amp; Awareness among general public regarding electrical safety "Do not grazing their animals near the pole/ TC center" during khedut-shibir &amp; village meeting regularly.</t>
  </si>
  <si>
    <t>Angiya, Rajesh Devji Jogi</t>
  </si>
  <si>
    <t>Due to heavy wind &amp; rain, stay wire of transformer centre broken .so, transformer centre tilted and span became lower up to 8 feet. While victim and co-worker were working on tractor trolley and spreading fertilizer to crop at that moment victim body came in contact with live conductor of 11 KV Bela AG feeder. The victim got electric shock and died.</t>
  </si>
  <si>
    <t>Complete maintenance of x'mer centre is carried out and span tightening &amp; Awareness among general public regarding electrical safety "Keep safe distance from Electrical line &amp; Network of PGVCL" during khedut-shibir &amp; village meeting regularly.</t>
  </si>
  <si>
    <t>Raga, Buffalo of Khengar Viram Gadhavi</t>
  </si>
  <si>
    <t>29.8.19</t>
  </si>
  <si>
    <t>During the site visit at said accident location of raga village area yesterday heavy wind and rain flow, it seem that at accident location, leakage current was passing from transformer neutral to earth wire of transformer, at that same time one buffalo was passing near to that transformer and accidentally came in contact with neutral to earth wire &amp; got electrocuted &amp; died.</t>
  </si>
  <si>
    <t>Narayan Sarovar, Buffalo of Bhadala Umar Mamu</t>
  </si>
  <si>
    <t>Leakage current of transformer centre flowing through earthing due rain and wet land, potential barrier build up on the surface of land near transformer centre earthing the buffalo passing this surrounding area got electric shock and died.</t>
  </si>
  <si>
    <t>Bhujsim, Buffalo of Bawa Iliyas Dada</t>
  </si>
  <si>
    <t>Due to heavy rain land become soft &amp; wet, pole of 11KV Hinglaj AG was tilted and span of conductors become loose, at that time buffalo passing nearby pole and came in contact with live wire &amp; got electrocuted.</t>
  </si>
  <si>
    <t>Morjar, Balvantdan Bharatdan Gadhavi</t>
  </si>
  <si>
    <t>Before one day of accident occurred, at said location due to AG LT damages pole, damaged circuits cable removed from transformer LT side and after that x'mer was charged for the rest of ag connection after accident occurred on dated 31.8.19, when site visited, it came to know that LT line pole damaged and LT line cable broken and fallen on the ground. Circuit cable of this LT line was removed from lv side of x'mer. While victim went to his farm and may be trying to shift broken conductor which was laying on the ground. The victim got electric shock and died on spot.</t>
  </si>
  <si>
    <t>New pole erected and conductor replaced.  Awareness among general public regarding electrical safety "Keep safe distance from Electrical line &amp; Network of PGVCL" during khedut-shibir &amp; village meeting regularly.</t>
  </si>
  <si>
    <t>Bhuj, Cow of Alimamad Jat</t>
  </si>
  <si>
    <t>The road light fixture was installed on support pole (girder) of DP. Due to heavy wind and rain and as the road light fixture was short the power came in the support pole. The cow and calf were passing near the DP and may came in contact with leakage current passed through girder pole &amp; they got electrocuted.</t>
  </si>
  <si>
    <t>Notice given to Nagarpalica to change the faulty fixture &amp; Awareness among general public regarding electrical safety "Do not grazing their animals near the pole/ TC center" during khedut-shibir &amp; village meeting regularly.</t>
  </si>
  <si>
    <t>Bhuj, Calf of Alimamad Jat</t>
  </si>
  <si>
    <t>Bhujpur, Buffalo of Vachiya Haribhai Gadhavi</t>
  </si>
  <si>
    <t xml:space="preserve">During the site visit at said accident location of Bhujpur village Khakharavas area today heavy rain and wind flow, it seems that at accident location due to damage of insulation part 4 mmsq cable which was connected with LT PSC pole tapping MS angle so that leakage current was passing from 4 mmsq cable to GI earth wire that GI wire which was connected with tapping angle of LT PSC pole at that same time two nos of she buffalo was passing near to that LT pole and accidently came in contact with live GI earthing wire and got electrocuted &amp; died. </t>
  </si>
  <si>
    <t>Remove faulty cable and earthing reactivation &amp; Awareness among general public regarding electrical safety "Do not grazing their animals near the pole/ TC center" during khedut-shibir &amp; village meeting regularly.</t>
  </si>
  <si>
    <t>During the site visit at said accident location of Bhujpur village Khakharavas area today heavy rain and wind flow, it seems that at accident location due to damage of insulation part 4 mmsq cable which was connected with LT PSC pole tapping MS angle so that leakage current was passing from 4 mmsq cable to GI earth wire that GI wire which was connected with tapping angle of LT PSC pole at that same time two nos of she buffalo was passing near to that LT pole and accidently came in contact with live GI earthing wire and got electrocuted &amp; died.</t>
  </si>
  <si>
    <t>Zura Camp, Sodha Karshanji Ijjataji</t>
  </si>
  <si>
    <t>As per information received from victim’s brother, due to heavy rain with wind and thunderstorm since last 3 days, PSC pole was tilted and ground clearance of line conductor became less i.e. 14 feet from ground. A truck parked near to inclined 11 KV line, when victim unclimbed from truck he may came in contact with live conductor of 11 KV Loriya JGY and got electric shock but no any tripping observed in 11 KV Loriya JGY feeder coming from 66 KV Loriya SS.</t>
  </si>
  <si>
    <t>New pole erected and span tightening.  Awareness among general public regarding electrical safety "Keep safe distance from Electrical line &amp; Network of PGVCL" during khedut-shibir &amp; village meeting regularly.</t>
  </si>
  <si>
    <t>Bhuj, Aziz Haji Rayma</t>
  </si>
  <si>
    <t>11.9.19</t>
  </si>
  <si>
    <t>As per site visit at Koli Vas (slum area) it came to know that victim was working as labour on the first floor of the house which is illegally constructed, owner of Shree Ladha Amad Kevar. The vertical distance from the roof top of the ground floor to 11kv railway feeder is 15.5 feet. Before two days owner has started the work of new small room on his roof top. As per eye witness report during construction work of this new room the victim accidently touch the 11kv line and got electrocuted. No tripping was found in 11kv railway feeder for the whole day. A</t>
  </si>
  <si>
    <t>Notice given to owner of illegal constructed house and Bhada Nagarpalica to remove the illegal construction under 11 KV line.  Awareness among general public regarding electrical safety "Keep safe distance from Electrical line &amp; Network of PGVCL" during khedut-shibir &amp; village meeting regularly.</t>
  </si>
  <si>
    <t>Nana-Kapaya, Prajapati Dhanpal Bhagchand</t>
  </si>
  <si>
    <t>During the site visit at said accident it came to know that 11KV Borana AG feeder wire was snapped and fallen on an unauthorized constructed hut’s iron support angle of roof which was under 11KV Borana AG feeder. Power supply was taken from nearby house in unauthorized way. Through the roof angle power might have been transferred to celling fan clamp which was clamped with iron angle and from that power transferred from clamp to celling fan and fan wiring. Meanwhile as per eye witness the victim was in contact with extension board where a fan plug was hanged. As fan 2-pin plug (male contact) was charged and at that time victim came in contact of this plug by anyway and electrocuted. The victim was standing and might be in contact with iron cup board which was already in contact of ground, by that way path of current might be completed and also black mark of electrocution seen on left back side of body of victim</t>
  </si>
  <si>
    <t>Conductor replaced and bill issued to nearby house owner for reselling of power.  Awareness among general public regarding electrical safety "Keep safe distance from Electrical line &amp; Network of PGVCL" during khedut-shibir &amp; village meeting regularly.</t>
  </si>
  <si>
    <t>Ludbay Nani, Buffalo of Sukhvantsingh Khajansingh Raysikh</t>
  </si>
  <si>
    <t>When a buffalo was passing near DP structure of Luddbay Nani village transformer it may have touched with GI wire and got electrocuted due to earth leakage current of village transformer.</t>
  </si>
  <si>
    <t>Bheraiya, Sabir Sadam Luhar</t>
  </si>
  <si>
    <t>24.9.19</t>
  </si>
  <si>
    <t>From site visit &amp; information from the eyewitness it is came to know that victim Sabir Sadam Luhar was playing near LT pole no:-2354 19.12.2009 at village Bheriya. Since last day heavy rain with thunderstorm in this area, one shackle insulator was broken on LT pole due to which live LT wire came in direct contact with LT cross arm of MS angle and as the GI earthing wire of PSC pole was connected with LT cross arm, the leakage current was flow through LT cross arm to GI wire to earth. And as the victim was playing near that LT pole and accidently came in contact with the live GI wire the fatal human accident took place. Detail investigation report will be send soon.</t>
  </si>
  <si>
    <t>Shackle insulator and earthing reactivated.  Awareness among general public regarding electrical safety "Keep safe distance from Electrical line &amp; Network of PGVCL" during khedut-shibir &amp; village meeting regularly.</t>
  </si>
  <si>
    <t>Sukhsan, Cow of Vela Devra Rabari</t>
  </si>
  <si>
    <t>Due to rain with thunderstorm last day pin insulator get punctured so conductor broken and laid down. At that time these cows were passing nearby this location and touched with live broken conductor and got electrocuted. Actual reason can be conclude after detail investigation and pm report received.</t>
  </si>
  <si>
    <t>Conductor and pin insulator replaced &amp; Awareness among general public regarding electrical safety "Do not grazing their animals near the pole/ TC center" during khedut-shibir &amp; village meeting regularly.</t>
  </si>
  <si>
    <t>Conductor and pin insulator replaced. Awareness among general public regarding electrical safety "Do not grazing their animals near the pole/ TC center" during khedut-shibir &amp; village meeting regularly.</t>
  </si>
  <si>
    <t>Sukhsan, Calf of Vela Devra Rabari</t>
  </si>
  <si>
    <t>Conductor and pin insulator replaced, &amp; Awareness among general public regarding electrical safety "Do not grazing their animals near the pole/ TC center" during khedut-shibir &amp; village meeting regularly.</t>
  </si>
  <si>
    <t>DHRUB GIDC, BIPIM KUMAR RAY</t>
  </si>
  <si>
    <t>11KV G I D C (Ind) feeders D.T. location no.-18 .During parking of container, the top portion of container touched Do fuse of 11 meter girder pole  DP Structer and power passed through container. The driver of container Bipinkumar Roy left the driver seat and came out &amp;   lay down on land. That time front side tyre (driver side tyre) blast due to power path and driver Bipinkumar fall down on land, The power path from container to driver body to earth then electrocuted the driver &amp; electrical shock took place.</t>
  </si>
  <si>
    <t>KODAY(GURUKUL)SHREEJI PARK, ONE COW OF SH SWAMI HARINANDDASJI</t>
  </si>
  <si>
    <t>20.10.19</t>
  </si>
  <si>
    <t>During The site visit at said accident location of Koday (Gurukul) shreeji park area, It Seem that at accident location, due to Transformer neutral earthing was failed so that leakage current was passing from transformer neutral to earth wire of transformer, at that same time one Black cow was passing near to that Transformer and accidentally came in contact with neutral to earth wire &amp; got electrocuted &amp; died</t>
  </si>
  <si>
    <t>At accident location transformer earthing re-activated with  necessary maintenance work carried out by sdo  &amp; Awareness among general public regarding electrical safety "Do not grazing their animals near the pole/ TC center" during khedut-shibir &amp; village meeting regularly.</t>
  </si>
  <si>
    <t>JABARAVANDH, CHILD BUFFELO OF SUYA HAJI KASAM</t>
  </si>
  <si>
    <t>12.10.19</t>
  </si>
  <si>
    <t>AT ABOUT 6:30 PM CHILD BUFFELO WAS PASSING NEAR TC STRUCTURE AND TOUCHED TO EARTH WIRE WHICH WAS GOT OUT FROM LAND DUE TO HEAVY RAINWATER FALL. LAND GOT WASHED AWAY DUE TO CONTINUES FLOW OF WATER FROM ROAD. SO EARTHWIRE INSIDE LAND CAME OUT AND VICTIM TOUCHED IT. GOT ELECTROCUTED AND DIED AT SITE.</t>
  </si>
  <si>
    <t>ASHIRAVANDH, HUSEN JUSAB KHOD</t>
  </si>
  <si>
    <t>AS PER INFORMATION AT THE ACCIDENT PLACE AND FOUND THAT ACCIDENT OCCURRED ON 18.10.19 AT NIGHT ABOUT 2:15 AM. VICTIM CAME AT MADINA HOTEL FOR REST. WITHOUT TAKING ANY CARE HE PARKED HIS TRUCK BELOW 11 KV KUTCH SALT JGY FEEDER. HE CLIMB ON THE ROOF OF CABIN FOR SLLEP. DUE TO NIGHT AND SLEEPY MIND HE COULD NOT REGOGNIZED THE LIVE CONDUCTOR PASSING ABOVE THE TRUCK AND HIS SHOULDER TOUCHED THE LIVE CONDUCTOR AND GOT ELECTRIC SHOCK. HE FELL DOWN AT CABIN.</t>
  </si>
  <si>
    <t>MIRZAPAR, DINESH MANSI KANANI</t>
  </si>
  <si>
    <t xml:space="preserve">When Kananibhai going to climb on LT PSC pole for new connection of new service line, during pole climbing he slipped from 5th window of LT PSC pole and fall down on new constructed UG water tank and then in pit of under constructed house. He wears safety belt , hand gloves and helmet. He was in conscious condition when he was taken at hospital for treatment. 2 nos of fractures found in limb part of body at present under treatment At bhuj hospital. Matter is under investigation.
</t>
  </si>
  <si>
    <t>Safety Awareness programm/meeting arranged at Bhuj rural subdivision.</t>
  </si>
  <si>
    <t>KAMAGUNA, SALIM IBHLA TRAYA</t>
  </si>
  <si>
    <t>THE INFORMTION RECEIVED FROM POLICE STATION MANKUVA VIDE LETTER NO. 425 DTD 23.10.19 TO SHRI SALIM IBHALA TRAYA, AGE-18 YEAR AT 11 KV LINE. SO IMMEDEATELY DE DESHALPAR WENT TO THE SITE. WHICH WAS 11 KV TAKNASAR AG  FEEDER WHERE POLE NO, 14294/16.5.19/ PGVCL WRITTEN . AFTER INVESTIGATION IT IS FOUND THAT THERE IS SOME SPOT FOUND ON THE 11 KV ANGLE &amp; CONDUCTOR WHILE ASKING NEAR BY FARMER IT IS CAME TO KNOW THAT VICTIM WAS HABITUAL TO CLIMB ON POLE .WHEN MOBILE NETWORK NOT COMING &amp; USED TO TALK AFTER CLIMBING ON POLE. SO HE MAY CLIMB AND ACCIDENT MAY BE OCCURRED.</t>
  </si>
  <si>
    <t>Safety awareness program arranged with nearby villagers and farmers. Anti climbing device installed so that unauthorised person cannot able to climb the pole.</t>
  </si>
  <si>
    <t>DAHISARA, ONE BUFFALO OF SH.HITEN K SOLANKI</t>
  </si>
  <si>
    <t>27.11.19</t>
  </si>
  <si>
    <t>During the visit at said accident location of Dahisara vadi vistar area, it seems that at accident location, a pin insulator on 11 kv pole loc DHS/GOD/L-12/091 was flash over and as feeder was not tripped, the 11 kv conductor on that pin insulator was broken and fall on ground. Even after that the feeder was not tripped and at that same time one buffalo was passing near to that broken wire on the ground and accidently came in contact with the live conductor and got electrocuted</t>
  </si>
  <si>
    <t>DUMRA, ISMAIL SAJAN LANGHA</t>
  </si>
  <si>
    <t>THE VICTIM (THE DUMPER DRIVER) WAS UNLOADING THE DUMPER WITH USE OF HYDROLIC TROLLY. THE HYDROLIC TROLLY TOUCHED THE LIVE CONDUCTOR DURING VERTICAL MOVEMENT. HE JUMPED FROM VEHICLE SOON. AGAIN HE TRIED TO CLIMB ON VEHICLE TO TURN OFF ENGINE ANE HE GOT ELECTRIC SHOCK SOON HE TOUCHED VEHICLE AND NON FATAL ELECTRIC ACCIDENT OCCURED. VICTIM WAS TAKEN TO HOSPITAL AT MANDVI WHERE HIS HEALTH WAS WELL. FURTHER INVESTIGATION IS UNDER PROGRESS.</t>
  </si>
  <si>
    <t>PADHAR, VIPUL ARJAN CHAVDA</t>
  </si>
  <si>
    <t>2.11.19</t>
  </si>
  <si>
    <t>UPLIFTED  HYDROLIC TROLLY OF TRUCK TOUCHED THE LIVE CONDUCTOR DURING VERTICAL MOVEMENT. VICTIM WHO CAME IN CONTACT WITH THAT TRUCK GOT ELECTRIC SHOCK AND GOT ELECTROCUTED.</t>
  </si>
  <si>
    <t>Safety awareness program arranged at nearby area also posters of safety awareness displayed at various industrial areas of kukma sdn.</t>
  </si>
  <si>
    <t>ZURA, ANWARHUSAIN RAMJU MANJOTHI</t>
  </si>
  <si>
    <t>20.1.20</t>
  </si>
  <si>
    <t>Victim climbed up psc pole for replacing faulty pin after work completed while coming down his foot slipped and fell down to ground. (Purely mechanical)</t>
  </si>
  <si>
    <t>Safety Awareness programme arrange at Bhuj rural subdivision.</t>
  </si>
  <si>
    <t>NARANPAR, ARJAN LALJI KERAI</t>
  </si>
  <si>
    <t xml:space="preserve">As and when the victim was stringing TV network cable unauthorizely on the Psc pole of 11 kv Naranpar JGY feeder (Loc no BAL/NAR/037). On that pole,  while doing so, at that same time, accidently, he came in contact with the live portion of 11 kv cable box lug which was fitted with 11 kv Ariel Bunch Cable network, got electric shock, fall down towards earth on his head side body part and got seriously injured. </t>
  </si>
  <si>
    <t>Notice for removing cable from PGVCL network were  issued  &amp; Awareness among general public regarding electrical safety during khedut-shibir &amp; village meeting regularly.</t>
  </si>
  <si>
    <t xml:space="preserve">Bhachau, Sagar Premji Patel </t>
  </si>
  <si>
    <t>18.4.19</t>
  </si>
  <si>
    <t>The victim had climbed the temple ceiling to post the flag, while posting the flag the eight feet steel road of flag get into contact with 11kv phase of circuit house urban feeder and victim was electrocuted , the victim had been shifted to hospital for emergency treatment &amp; declared dead.</t>
  </si>
  <si>
    <t>Gandhidham, Devabhai Merabhai Rabari</t>
  </si>
  <si>
    <t>18.5.19</t>
  </si>
  <si>
    <t>On the basis of news published in local newspaper dated-20.05.19 we tried to gather location of accident as it was not in news but after approaching police station on dt-21.05.19 &amp; as per eye witness statement we came to know about location and as per statement it is gathered that victim was driving a trailer which was loaded with another tanker on it hence height became double than normal &amp; since trailer was loaded with another tanker on it hence height became double than normal &amp; since trailer was passing under 11 KV line of Ambika IND feeder &amp; due to excessive height came in to direct contact with one of live phase of feeder, which is cause of electrocution of victim Shri Devabhai Merabhai Rabari who being driver may have been in direct contact with metal part of trailer. On measuring lowest height in sag the vertical distance of 11kv line to ground found to be 5.5 meter. Since victim was carrying cargo (Tanker) beyond approved height and never approached PGVCL for shutdown to pass through line it was his own fault. Also no relative has cared to inform us.</t>
  </si>
  <si>
    <t>Police complain logged against victim &amp; Awareness among general public regarding electrical safety "Keep safe distance from Electrical line &amp; Network of PGVCL" during khedut-shibir &amp; village meeting regularly.</t>
  </si>
  <si>
    <t>Vidi, Buffalo of Khedhar Ibrahim Node</t>
  </si>
  <si>
    <t>4.6.19</t>
  </si>
  <si>
    <t>At village Vidi, on date 04.06.2019 in open Gauchar ground a buffalo eating grass may came in contact with one of the live conductor of 11KV Vidi JGY feeder and died. From investigation report it is clear that a top conductor of 11KV Vidi JGY feeder snapped from HT pole because of pin fault and also the land under 11kv line was rocky and stacked ground and also dry place hence by snapping of conductor the 11KV Vidi JGY feeder might have not tripped and buffalo died on the spot.</t>
  </si>
  <si>
    <t>Pin insulator replaced and conductor binding done &amp; Awareness among general public regarding electrical safety "Do not grazing their animals near the pole/ TC center" during khedut-shibir &amp; village meeting regularly.</t>
  </si>
  <si>
    <t>Gandhidham, Maheshbhai B Modi</t>
  </si>
  <si>
    <t>5.6.19</t>
  </si>
  <si>
    <t xml:space="preserve">Victim is electrical assistant working at Gandhidham division office meter testing lab., He was assigned the work of replacement of CTPT unit at Kesar terminals &amp; infrastructure ltd consumer no.-31252, at Kandla along with meter tester &amp; junior engineer Lab, After replacement of CTPT unit, victim was climbing down victim's leg slipped and he fell down on the ground near the DP structure from approximately 6.5 feet height and got injured. Before starting of work power supply isolated &amp; line earth &amp; shorted under supervision of S G Goswami J.E. Lab, Also while working Shri M.B. Modi has worn safety belt &amp; helmet before climbing down from CTPT structure. He had unhooked his safety belt. While he slipped &amp; fell down his helmet slipped out from his head. Thus he met with an mechanical accident. Medical treatment is being given to him in sterling hospital at Gandhidham </t>
  </si>
  <si>
    <t xml:space="preserve">Gandhidham, Pateliya Kalubhai Balvantbhai </t>
  </si>
  <si>
    <t>22.6.19</t>
  </si>
  <si>
    <t>Contractor Sh. M.B. Prajapati has informed on dt-23.06.19 at evening to DE, Adipur sdn that his labour person has fallen from pole during climbing up the PSC pole. Victim slipped &amp; fallen from height of 12 to 15 feet on ground, where stones lying and has got injury is chest and face. Victim has worn safety helmet and safety belt but safety belt hook was not fixed with pole fabrication as he was climbing up the pole. He is admitted to hospital for treatment and after he get stable further cause of accident will be investigated</t>
  </si>
  <si>
    <t>Show cause given to SDO vide no.-162/25.06.19 for not providing supervisor while carrying out maintenance; &amp; notice issue to contractor Shri M.B. Prajapati. Also, Strictly instruction given to all contractors to use safety measures &amp; tools while working on line</t>
  </si>
  <si>
    <t>Gandhidham, Cow of Jairambhai Tejabhai Baldaniya</t>
  </si>
  <si>
    <t>On dt-25.6.19 there was heavy rainfall in Adipur in city area &amp; due to water logging was there near accident location. Meanwhile cow of owner Shri Jairam Tejabhai Baldaniya came into contact with contact near pole and leakage current passed from Damaged insulation of one service wire touching to LT Pole fabrication which was in contact with earthing wire &amp; leakage current passed to ground. Hence cow got electrocuted and died.</t>
  </si>
  <si>
    <t>Damaged service wire replaced &amp;  pole service wire rectified. Reactivation of earthing also done &amp; Awareness among general public regarding electrical safety "Do not grazing their animals near the pole/ TC center" during khedut-shibir &amp; village meeting regularly.</t>
  </si>
  <si>
    <t>Vanoi, Buffalo of Deva Bhura Rabari</t>
  </si>
  <si>
    <t>On dated 04.06.2019 at approx. 10:00 hrs eyewitness was grazing (charavavu) buffalos at Ghodi Vadu Khetar and one of the buffalos came in contact with broken wire of 11KV Satarki AG feeder .feeder was in 1-phase power timing feeder and not got tripped due to conductor broken of other than main phase conductor due to pin fault</t>
  </si>
  <si>
    <t>One phase conductor of the broken HT span and pin insulator replaced with new one &amp; Awareness among general public regarding electrical safety "Do not grazing their animals near the pole/ TC center" during khedut-shibir &amp; village meeting regularly.</t>
  </si>
  <si>
    <t>Jangi, Buffalo of Chakubhai Govindbhai Danger</t>
  </si>
  <si>
    <t xml:space="preserve">On dated 18.06.19 at 18:30 hrs at evening in Jangi village Dangarvas, due to rain ground was wet and there was a heavy wind pressure due to VAYU cyclone effect at coastal area. Meanwhile one buffalo of Shri Chakubhai Govindbhai danger was passing near transformer center and came into contact with transformer center and leakage current passed from damage insulation of neutral wire through the fabrication and GI wire to ground. Hence buffalo got electrocuted and died. </t>
  </si>
  <si>
    <t>Earthing reactivated &amp; maintenance carried out of transformer center &amp; Awareness among general public regarding electrical safety "Do not grazing their animals near the pole/ TC center" during khedut-shibir &amp; village meeting regularly.</t>
  </si>
  <si>
    <t>Badargadh, Lirabhai Punjabhai Vaid</t>
  </si>
  <si>
    <t>As per statement of eye witness on dated 04.07.2019 at approx. 12:00 hrs victim Shri Lirabhai Punjabhai Vaid climbed on the pole of the 11 KV Govindpar AG feeder line to do tapping jumper unauthorisely of new ag connection of Shri Valabhai Samabhai Chaudhri having FQ paid on date 16.05.2019 and somehow he touched the live 11KV Govindpar AG feeder main line and got electrocuted after that he was shifted to government hospital Rapar where he was declared dead.</t>
  </si>
  <si>
    <t>Police complain logged against victim &amp; Shri Vala Sama Chaudhri for inspire victim to do unauthorised work, Awareness among general public regarding electrical safety "Keep safe distance from Electrical line &amp; Network of PGVCL" during khedut-shibir &amp; village meeting regularly.</t>
  </si>
  <si>
    <t>Lalasari Vandh, Gokar Khima Rabari</t>
  </si>
  <si>
    <t>AS per statement of eyewitness and site inspection, victim was playing near LT line pole of PGVCL. Pole had direct unauthorised street light mounted on it. The cable feeding power supply to the un-authorised street light fixture had four joints and insulation of cable was also broken at one place. This live part (broken insulator part) of street light cable came in contact with earthing GI wire of pole and same time accidently victim also came in contact with pole and got electrocuted and died.</t>
  </si>
  <si>
    <t>Remove direct street light fixture &amp; Awareness among general public regarding electrical safety "Keep safe distance from Electrical line &amp; Network of PGVCL" during khedut-shibir &amp; village meeting regularly.</t>
  </si>
  <si>
    <t>Juna Katariya, Sahdevsinh Kanubha Chavda</t>
  </si>
  <si>
    <t>On dated 25.07.19 at 09:00 pm approx., in outskirts of Juna Katariya village victim was covering his truck by "Tadpatri" under 11 KV Surajbari JGY feeder and came in contact with live wire and got electrocuted &amp; died .</t>
  </si>
  <si>
    <t>Chobari, Buffalo of Adambhai Jusabbhai Hajam</t>
  </si>
  <si>
    <t xml:space="preserve">As per Eyewitness statement On dated 31.07.2019 at approx. 07:45 am buffalos were grazing near by the transformer center and suddenly one of the buffalo came in contact with wet pole of transformer centre  and due to leakage current of Neutral earthing buffalo got electrocuted &amp; died on the spot.  </t>
  </si>
  <si>
    <t>Anjar, Cow of No-</t>
  </si>
  <si>
    <t>21.7.19</t>
  </si>
  <si>
    <t>On date 21.07.2019, during heavy rain and wind, street light fixed on LT RSJ pole situated opp. Dr Shyamsundar Hospital. The streetlight chock was shorted and leakage current may have passed through LT RSJ pole .The cow and male cow might have come in contact with this pole and got electrocuted investigations under process.</t>
  </si>
  <si>
    <t>Street light fixture removed from LT pole and notice issued to chief officer Nagarpalika by letter no AJRT/tech/accident/2019/1771/ 22.7.19 &amp; Awareness among general public regarding electrical safety "Do not grazing their animals near the pole/ TC center" during khedut-shibir &amp; village meeting regularly.</t>
  </si>
  <si>
    <t>Anjar, Bullock of No-</t>
  </si>
  <si>
    <t>Anjar, Amratlal Ratilal Sorathiya</t>
  </si>
  <si>
    <t xml:space="preserve">On dated 22.07.2019 &amp; approx. 14:45 hrs fatal human accident occurred to victim Amratlal Ratilal Sorathiya at Mafatnagar TC situated near Gulabmill road, Anjar. A victim Amratlal Ratilal sorathiya jumped unauthorisely inside the TC fencing &amp; open the door of Distribution box of transformer and intentionally touched live phase by hands and got electrocuted. </t>
  </si>
  <si>
    <t>Gandhidham, Buffalo of Shivram Vira Khandeka</t>
  </si>
  <si>
    <t>On date-30.09.19 due to heavy rain and wind pressure a wet tree branch fallen on live line of 11 KV Jagjivan feeder wet tree branch being connected to wet tree, the leakage current pass through tree branch to tree and to earth, 1 buffalo and 2 cows passing nearby came in contact of this wet tree and got electrocuted.</t>
  </si>
  <si>
    <t>Tree branches removed and transformer centre checked and maintenance carried out  &amp; Awareness among general public regarding electrical safety "Do not grazing their animals near the pole/ TC center" during khedut-shibir &amp; village meeting regularly.</t>
  </si>
  <si>
    <t>Gandhidham, Cow of Rohit Parshottam</t>
  </si>
  <si>
    <t>Gandhidham, Cow of Jagdish Vajeram Kumbhad</t>
  </si>
  <si>
    <t>Balasar, Buffalo of Shri Mura Lagdhir Gariya</t>
  </si>
  <si>
    <t>On date: 05.09.19 at approx. 07:30 hrs buffalo was passing nearby transformer and came in contact with transformer and got electrocuted and died on the spot. During site inspection one piece of flexible motor wire found on transformer body. Same was touching LT side Y-phase bushing and transformer body. Which wire may be thrown by some unknown person or by flying bird.</t>
  </si>
  <si>
    <t>Unauthorised flexible wire removed from transformer center and maintenance done &amp; Awareness among general public regarding electrical safety "Do not grazing their animals near the pole/ TC center" during khedut-shibir &amp; village meeting regularly.</t>
  </si>
  <si>
    <t>Kanthkot, Ashwinkumar Kalubhai Parmar</t>
  </si>
  <si>
    <t>14.9.19</t>
  </si>
  <si>
    <t>On dated: 14.0919 at 11:55 am approx., While attained feeder fault of Kanthkot AG, at single pole shackle victim was replacing Disc insulator, Suddenly Pole of single pole shackle broken at middle and victim was fallen down. Immediately line staff send him at Vagad welfare hospital at Bhachau. As per medical report one hair crack occurred between neck &amp; solder. Victim is at home now. Doctor suggested to take rest for 20 Days.</t>
  </si>
  <si>
    <t xml:space="preserve">Damaged pole removed and new pole erected &amp; Warning Memo issued. Strictly instruction given to all line staff to use safety measures &amp; tools while working on line </t>
  </si>
  <si>
    <t>VARSANA, NARSHIBHAI RAMABHAI RABARI</t>
  </si>
  <si>
    <t>19.10.19</t>
  </si>
  <si>
    <t>As informationreceived at 10:25 am and as per site visit at location, 11kv Kutch Chemical HTEXP. Feeder passing along the road to kutch chemical industry and in front there is parking area of trucks. Nearby this parking area 11kv line of this exp feeder is there at proper height of 19 fts approx. As per information received at site in early morning approx. 8:30 am one huge tanker GJ12-BV-4515 of huge height 13 fts with 30000 ltr capacity and six compartments after service and washing with wet condition passed under this line for parking &amp; mean while victim climbed on tanker  at max. height and without any care raised himself up to line he came in induction zone of that 11 kv line. He got electrocuted &amp; declared dead at Govt. Hospital Adipur. At S/S no any transient tripping observed in this feeder. Further investigation can be made only after receipt of eyewitness statement &amp; postmortem report.</t>
  </si>
  <si>
    <t>Notice isssued against owner named Shree Bhawna Roadworks vide reference no.-3764/04.11.2019 for carrying out unauthrized work, neglecting safety regulation and passing of truck under theline without informing to PGVCLauthority to avoid any incident in future.</t>
  </si>
  <si>
    <t>gokuldham, Nareshji Somji Thakor</t>
  </si>
  <si>
    <t>25.10.19</t>
  </si>
  <si>
    <t>On date 25.10.2019 at 09:20 AM approx, When victim was standing Oil Tanker for inspection and accidently he touched one phase of 11 kv Gokuldham Jgy Feeder and electrocuted &amp; fall Down on tanker. Immediately Victim sent to C.H.C Hospital Bhachau. Where victim Declared Dead.</t>
  </si>
  <si>
    <t>Height of Line is increased by providing "T" Formation &amp; guarding provided under line. Awerness given to Hotel Owner &amp; village people. Also regular khedut shibir &amp; village meetings are arranged by SDn &amp; Division offices.</t>
  </si>
  <si>
    <t>NINGAL, 1 NOS BUFFALO of owner Ravjibhai Dhanjibhai Jaru</t>
  </si>
  <si>
    <t>In village Ningal in farm of Kalpesh Mistry a buffalo eating grass and 11kv Ningal ag feeder bare conductor broken from pin point due to pin fault. At taht time due to stacked ground and also dry &amp; rocky surface of ground feeder not tripped and buffalo may came in direct contact with live conductor and died.</t>
  </si>
  <si>
    <t xml:space="preserve">Pin Insulator Replaced And Conductor Binding Done </t>
  </si>
  <si>
    <t>CHUDVA, PARBATBHAI SHIVABHAI CHOUDHARY</t>
  </si>
  <si>
    <t>12.1.20</t>
  </si>
  <si>
    <t>AS INFORMATION RECEIVED FROM KUTCH CARRIER PATROL PUMP PERSON AT 13:25 HRS ON DT-12.01.2020 ABOUT AN ACCIDENT SITE VISIT DONE AND FOUND THAT VICTIM SHRI PARBATBHAI SHIVABHAI CHOUDHARY WAS CARRYING AN IRON MADE MADE 4 POLE ROLLING STRUCTURE (GHODO) OF HEIGHT ABOUT 19.2 FEET AND GOING OUTSIDE OF PATROL PUMP THROUGH A SLOPPING RCC ROAD WITHOUT TAKING ANY CARE OF ELECTRIC LINE CROSSING. AT THAT TIME ONE OF THE TOP EDGES OF THAT IRON STRUCTURE TOUCHED ONE OF THE LIVE CONDUCTORS OF 11 KV GAYATRI IND FEEDER. AND HE MET WITH AN ELECTRIC ACCIDENT. THE GEIGHT OF 11 KV LINE WAS AS PER NORMS. HE WAS REFERRED TO GOVT. HOSPITAL RAMBAUG &amp; DECIDED AS DEAD.</t>
  </si>
  <si>
    <t>Victim is defaulter himself. Also regular khedut shibir &amp; village meetings are arranged by SDn &amp; Division offices.</t>
  </si>
  <si>
    <t>Rupavati, Shri Prafulbhai  Shivlalbhai Abhani, E.A.</t>
  </si>
  <si>
    <t>9.4.19</t>
  </si>
  <si>
    <t>Today victim was working at Karsan Ambavi Valu TC where T.C. Fault. He called to 66 KV Bhader SS CUG where Shri Naimish B. Ponkia was on duty operator. The feeder was in off position as operator was switching off 1- ph power to 3- ph power. Victim has told on duty operator not to on Ambaliya feeder but not taken l.c. Nighter given SMS. Operator naimish inform him to continue phone but phone cut. During this operator has on the Ambaliya AG feeder from 1-ph to 3 ph but he remember phone call of Abhani Bhai and immediately off the Ambaliya AG feeder &amp; call back to Abhani Bhai but he didn't received call and after some time some farmer receive the call and inform that Shri Abhani got electric shock and 108 ambulance is called. Victim has shifted to govt hospital in 108 and thereafter primary treatment he shifted to sterling hospital Rajkot. Though matter is under investigation.</t>
  </si>
  <si>
    <t>Victim himself is responsible as safety norms are not followed by him</t>
  </si>
  <si>
    <t xml:space="preserve">Charge sheet issued to victim &amp; Strictly instruction given to all line staff to use safety measures &amp; tools while working on line </t>
  </si>
  <si>
    <t>05.08.19</t>
  </si>
  <si>
    <t>Kariya, Leopard of Forest Department</t>
  </si>
  <si>
    <t>11.4.19</t>
  </si>
  <si>
    <t>As per statement given by Sarpanch gram panchayat who reached at site first that the peahen was sitting on top of the transformer and touched with middle jumper and due to electric shock died and was hanging on the top angle of T.C. Today one leopard has seen that died and hanging peahen and climb up the D.P. And jumped to caught died peahen and touched with live jumper and got electrocuted and fall down on ground and died at site.</t>
  </si>
  <si>
    <t>New insulator and new jumper provided</t>
  </si>
  <si>
    <t xml:space="preserve">Galiyavaad, Shri Hanifbhai  Hasambhai Khalifa, Contractor Person </t>
  </si>
  <si>
    <t>17.4.19</t>
  </si>
  <si>
    <t>Contractor Moh.Jamal was allotted to carry out maintenance work of deteriorated DP structure nr Hiran river of 11 KV Ghusiya AG feeder for that line clear permission of Ghusiya AG feeder was also taken.by mistake victim climbed on next pole of above location where Ghusiya AG &amp; GHCL JGY feeders were on the same pole &amp; in the process victim came in contact with live jgy feeder &amp; got electrocuted, fell down on earth. Victim was immediately admitted to government hospital Talala where he was declared dead. Further detail investigation under process.</t>
  </si>
  <si>
    <t>Notice is issued to contractor and show cause notice issued to SDO. Dual power location is removed.</t>
  </si>
  <si>
    <t>Maljinjva, Leopard of Forest Department</t>
  </si>
  <si>
    <t>7.6.19</t>
  </si>
  <si>
    <t>Accident occurred during night hours female leopard was wondering in farm for hunter purpose, during this she jumped on transformer center to attack on peahen which was sitting on top angle of TC and at that time she came in contact with TC &amp; got electrocuted &amp; occurred this fatal accident.</t>
  </si>
  <si>
    <t>Visavadar, Cow (Indian) of Bhutabhai Bavabhai Karetha</t>
  </si>
  <si>
    <t xml:space="preserve">Accident occurred to three cow owner of Shri Bhutabhai Bavabhai Karetha at Mamlatdar office 63 KVA TC. Nos of cow gathered at Mamlatdar office compound, out of these three cow passes near this TC location, she got electrocution &amp; met with electrical accident. Preliminary reason of accident is leakage of current at TC centre due to leakage of current in messenger wire of LT ABC during rain with heavy wind pressure. Details investigation is under process. </t>
  </si>
  <si>
    <t>regular maintenance is required</t>
  </si>
  <si>
    <t>line is to be tripped while conductor is snapped</t>
  </si>
  <si>
    <t>Accident occurred to three cow owner of Shri Bhutabhai Bavabhai Karetha at Mamlatdar office 63 KVA TC. Nos of cow gathered at Mamlatdar office compound, out of these three cow passes near this TC location, she got electrocution &amp; met with electrical accident. Preliminary reason of accident is leakage of current at TC centre due to leakage of current in messenger wire of LT ABC during rain with heavy wind pressure. Details investigation is under process.</t>
  </si>
  <si>
    <t>Jasadhar, She Buffalo of Popatbhai Parsotambhai Karavadariya</t>
  </si>
  <si>
    <t>Due to heavy wind and rain 11 KV pin was faulty and due to this 11KV coated wire which was used for crossing of 220 KV line crossing, of 11kv Maharani AG fdr detached from pin insulator and was fell upto 2 ft from ground as cover of coated wire was open at pin binding one buffalo passing near pole and came in contact to 11kv wire where cover of coated wire was open so got electrocuted &amp; occurred this fatal accident. No tripping recorded in feeder.</t>
  </si>
  <si>
    <t>11 KV faulty pin replaced and new binding done &amp; clotted wire stringing</t>
  </si>
  <si>
    <t>Semarvav, Bullock of Parbatbhai Pithabhai Parmar</t>
  </si>
  <si>
    <t>During cyclone two LT line pole fall down in farmer's farm &amp; section D.O of this section was open, today in morning farmer was preparing his bullocks for cropping at that time one bullock was wandering near fall down pole and was electrocuted &amp; this fatal accident occurred. On detail investigation it was found that some unknown person given do of this faulty section that’s why power was on in fall down LT line.</t>
  </si>
  <si>
    <t>New pole erected and rectification at accident site.</t>
  </si>
  <si>
    <t>Matana, Bullock of Varjangbhai Jeshingbhai Nakum</t>
  </si>
  <si>
    <t>30.6.19</t>
  </si>
  <si>
    <t>Due to heavy wind LT line conductor snapped and fall down on bullocks passing under the line. Bullocks run away but one bullock electrocuted .further investigation in under process.</t>
  </si>
  <si>
    <t>Conductor replaced.</t>
  </si>
  <si>
    <t>Kharanchiya, She Buffalo of Ranmalbhai Alaravbhai Malani</t>
  </si>
  <si>
    <t>2.7.19</t>
  </si>
  <si>
    <t xml:space="preserve">Today as per information one buffalo passing near the group TC known as Dhudhala Walu group where the land is wet due light rain at early morning, buffalo came in leakage current near TC center and got electrocuted and fatal accident occurred. </t>
  </si>
  <si>
    <t>leakage current</t>
  </si>
  <si>
    <t>reactivation of earthing</t>
  </si>
  <si>
    <t>Conductor replacement, new jumping and new earthling work carried out at the accident place.</t>
  </si>
  <si>
    <t>Ghantiya, Shri Amin  Suleman Basithgya</t>
  </si>
  <si>
    <t>Today i.e 10.07.19 corporate drive arranged at Ghantiya village and booked 14 nos of connection detected so it might be possible that victim climbed on LT pole for any removal of unauthorized service and somehow he touched to live service wire and got electric shock so this fatal accident occurred.</t>
  </si>
  <si>
    <t>Instructed to SDO for Awareness among general public regarding electrical safety "Keep safe distance from Electrical line &amp; Network of PGVCL" during khedut-shibir &amp; village meeting regularly.</t>
  </si>
  <si>
    <t>Najapur, Cow (Indian) of Jayeshbhai Gordhanbhai Gadhiya</t>
  </si>
  <si>
    <t>27.7.19</t>
  </si>
  <si>
    <t xml:space="preserve">On date: 27/07/2019 there is heavy rain and wind in Najapur Sim area in the morning. During this tree fallen on lt line so that LT pole is broke and conductor laid down on Gauchar (govt. Waste land) near the line conductor a cow is going for grass and came in to contact with live conductor and  got electrocution </t>
  </si>
  <si>
    <t>Necessary tree cutting and maintenance work done at site.</t>
  </si>
  <si>
    <t>Shapar , She Buffalo of Rajeshbhai Fulabhai Vekariya</t>
  </si>
  <si>
    <t>29.7.19</t>
  </si>
  <si>
    <t>On date 29.07.2019 approx. time 3.15 pm an information received from Shapar village helper Shri Paradva that one LT line conductor snapped in Fula Manji Vekariya AG grp, 63 KVA TC on Rafala na raste due to rain with heavy wind and when one buffalo passes on snapped LT line conductor, she came in contact with live snapped LT line conductor and met with electrical accident.</t>
  </si>
  <si>
    <t>Mota Hadmatiya, She Buffalo of Nathabhai Mepabhai Chauhan</t>
  </si>
  <si>
    <t>30.7.19</t>
  </si>
  <si>
    <t>On date 30.07.2019 approx. time 11.10 am, information received at Bilkha fault office for one LT line conductor snapped in Gabharu Kathad AG grp, 63 KVA TC at Juna Hadmatiya village due to heavy wind and rain, tree fall on LT line and LT line conductor snapped at that time one buffalo and one male child buffalo passes on snapped LT line conductor and those came in contact with live snapped LT line conductor &amp; met with fatal electrical accident.</t>
  </si>
  <si>
    <t>Necessary maintenance carried out and tree cutting done at the location of accident.</t>
  </si>
  <si>
    <t>On date 30.07.2019 approx. time 11.10 am, information received at Bilkha fault office for one LT line conductor snapped in Gabharu Kathad AG grp, 63 KVA TC at Juna Hadmatiya village due to heavy wind and rain, tree fall on LT line and LT line conductor snapped at that time one buffalo and one male child buffalo passes on snapped LT line conductor and those came in contact with live snapped LT line conductor &amp; met with fatal electrical accident.</t>
  </si>
  <si>
    <t>Ghudvadar, She Buffalo of Jivabhai Jagmalbhai Bheda</t>
  </si>
  <si>
    <t>Information received from Ghudvadar Sarpanch through mobile that one buffalo is shocked and died near transformer center of 11 KV Plasva AG 63 KVA "Bhadvadi Vadu TC". After that same day approx. 05:30 pm site visited by DE JNDR and check that the buffalo is died near transformer center and y phase of do fuse was burn out. Than check earthing was found ok, PVC pipe not fitted than do tied and feeder charged and check in earth wire there is no any leakage current found, LT line also found ok. Due to heavy rain nearby may be due to leakage current this incidence happen.</t>
  </si>
  <si>
    <t>Majevdi, She Buffalo of Rahulbhai Hamirbhai Kodiyatar</t>
  </si>
  <si>
    <t>10.8.19</t>
  </si>
  <si>
    <t>On dt. 10.08.2019 approx. Time 06:00 pm, information received from buffalo owner by call to ALM B K Malivad that one buffalo is shocked and died near transformer center of 11 KV Rupavati AG 63 KVA "Bhovan Pola Vadu TC". After same day approx. 06:45pm site visited by JE R B Lehru and check that the buffalo is died near transformer center and earthing was found ok and also fitted in PVC pipe, feeder charged and check in earth wire there is no any leakage current found, LT line also found ok near transformer center huge amount of grass and due to heavy rain all area is wet so maybe buffalo died due to leakage current. Pm report awaited.</t>
  </si>
  <si>
    <t>Jambur, She Buffalo of Nagabhai Ditabhai Chavda</t>
  </si>
  <si>
    <t>11.7.19</t>
  </si>
  <si>
    <t>On date: 11.07.2019 due to heavy wind ,LT conductor wire break down from faulty  LT shackle insulator between mango tree on  ground .victim buffalo was passing there and came in contact with wire and  got electrocuted &amp; this fatal  accident occurred</t>
  </si>
  <si>
    <t>Insulator replaced and new binding provided.</t>
  </si>
  <si>
    <t>Ratidhar, Cow (Indian) of Nathabhai Parbatbhai Solanki</t>
  </si>
  <si>
    <t>As per information received cow was died near 10 KVA transformer of gram panchayat water works Ratidhar, during site visit it is found that transformer earthing of transformer center was covered with PVC pipe and found ok, on TC LT stud, 11 KV bushing and connection of cable was ok, transformer center guy provided with guy insulator and guy insulator is above from land approx. 15 feet. Earthing wire and guy check through tester at the time of site visit no any leakage current found in guy wire and earthing wire.</t>
  </si>
  <si>
    <t>Gadoi, Shri Bhaveshbhai  Devabhai Barad</t>
  </si>
  <si>
    <t>Today maintenance work was arranged for Kanza JGY feeder .for work of maintenance allotted to one contractor gang Bajarang construction with supervisor sh.A K Mahida alm.before starting maintenance in Gadoi village ab switch is cut and line short and earth in Kanza JGY where in Gadoi village tapping, in Gadoi village total 3 no of transformers. After maintenance in 2 transformer center (do replacement and tree cuttings) victim by mistake go to 3rd transformer during maintenance  and victim climb on transformer center and come in contact with live phase of Kanza JGY feeder and victim fall down. During site visit it is came to know transformer where accident occurred is not in circuit of ab switch which was cut before maintenance start. 3rd TC named water works valu is in another circuit. Thus by mistake victim got non-fatal accident. Victim is hospitalised in government hospital Junagadh.</t>
  </si>
  <si>
    <t>Supervisor A.K.Mahida ALM was Suspended &amp; Strictly instruction given to all contractors to use safety measures &amp; tools while working on line</t>
  </si>
  <si>
    <t>Tobra, She Buffalo of Ramshibhai Aebhabhai Chabhad</t>
  </si>
  <si>
    <t xml:space="preserve">Due to heavy wind and rain peeple tree fall on LT line and LT pole was broken and conductor was snapped   2 nos. Of buffalos while passing on the snapped LT conductor was electrocuted.  </t>
  </si>
  <si>
    <t>New pole erected and new conductor provided</t>
  </si>
  <si>
    <t>Due to heavy wind and rain peeple tree fall on LT line and LT pole was broken and conductor was snapped   2 nos. Of buffalos while passing on the snapped LT conductor was electrocuted.</t>
  </si>
  <si>
    <t>Shapur, She Buffalo of Devrakhibhai Rukhadbhai Hun</t>
  </si>
  <si>
    <t xml:space="preserve">As per site situation,  due to heavy rain and wind pressure fault occurs in LT AB cable near station gate Shapur , so live part of LT AB cable  might be touches the girder pole.at the time buffalo might be  going to grassing near pole hence passing near same girder pole and got electrocuted and met with an accident. </t>
  </si>
  <si>
    <t>Ab cable replaced.</t>
  </si>
  <si>
    <t>CHHODAVDI, 2 Nos Of Cow (Indian) OF SHRI NANJIBHAI KADVABHAI GAMARA</t>
  </si>
  <si>
    <t>Today as per information received from kantibhai gondaliya two nos cow eatting grass near the river  at that time branch of tree is fallen on lt wire due to wind pressure &amp; river crossed lt wire broken in river &amp; water become electrocuted &amp; this electrocuted water came in contact with these 2 nos cow &amp; got electrocuted so fatal accident occured</t>
  </si>
  <si>
    <t>Broken conductor replaced</t>
  </si>
  <si>
    <t>SASAN, She Buffalo OF SHRI BHAYA JIVAN RADA</t>
  </si>
  <si>
    <t>8.10.19</t>
  </si>
  <si>
    <t xml:space="preserve">Victim buffalo with its group wandering on beside of road near transformer center. Victim buffalo was rubbing its neck with guy wire at that time guy wire broken down from guy rod &amp; make contact with transformer D.O fuse. Due to this victim came in contact with guy wire &amp;  got electrocuted and occurred this fatal accident.
</t>
  </si>
  <si>
    <t>Remove broken guy wire</t>
  </si>
  <si>
    <t>KAJLI, Bullock OF SHRI BHAGVANBHAI CHINABHAI MORI</t>
  </si>
  <si>
    <t>Today during evening time victim bullock wondering at that accident place near by a farn of a sh.bhagvanbhai chinabhai mori suddenly due to heavy tripping a 11 kv wire of a ajotha ag feeder broken between pole no.11kv ajotha/ptn/053/r/080 and 11kv ajotha/ptn/053/r/081 and fall down on bullock and got electrocuted and occured this fatal accidents.</t>
  </si>
  <si>
    <t xml:space="preserve">11kv conductor replaced
</t>
  </si>
  <si>
    <t>MANAVADAR, SHE BUFFALO OF SHRI MAYURBHAI MENANDBHAI CHHAIYA</t>
  </si>
  <si>
    <t xml:space="preserve">This accident was happen at marketing yard valu ag 63 kva transformer where water logging area .victims buffalo passed near by transformer centre &amp; buffalo was drinking the water at time buffalo touch to psc pole of transformer and due to leakage current electocuted &amp; died .detail investigation is in process. 
</t>
  </si>
  <si>
    <t xml:space="preserve"> TC DO  removed &amp;  earthing will reactivated 
</t>
  </si>
  <si>
    <t>CHHODAVDI, SHRI HARSUKHBHAI  NATHABHAI VIRADIYA</t>
  </si>
  <si>
    <t xml:space="preserve">As per information received from 66 kv chhodavadi ss that 1 human out sider fatal accident is occurred near the 66 kv chhodavdi ss due to conductor snapped. As per site visit it is seem that B phase 11 kv conductor of bamangadh jgy feedar is snapped on rough cart road which is approaching near the farm near the 66 kv Chodavadi  ss. B phase conductor is snapped from main side and that wire is hanging on 11 kv pole and load side return conductor is fall down on this rough cart road due to heavy wind pressure. This bamangadh jgy feedar was tripped for 10 minutes and after that incharge of 66 kv ss has try this feedar and feedar was ON but not tripped though the conductor was snapped and falling on rough cart road. At that time victim Shri Harsukhbhai Nathabhai Viradiya was passing on his bike from this rough road and he didn't see the snapped conductor on road and load side return conductor was come in contact with victim. Hence victim got electrocuted and met with fatal accident.
</t>
  </si>
  <si>
    <t>Immediately visit the side by EE &amp; DE find out the reason that the conductor was in good condition but due to heavy wind and suddenly change rainy atmosphere  it was snapped but feeder must be tripped which was not tripped and accident occurred. Snapped conductor was immediately make re stringed and power supply make ON. Also found from GETCO report Tripping mechanism  Relay was tested by GETCO in May-2018. Mater of Investigation from GETCO side is pending. Also mater is under investigation from PGVCL. </t>
  </si>
  <si>
    <t>MADHUPUR, She Buffalo OF SHRI BALUBHAI NATHUBHAI CHAVDA</t>
  </si>
  <si>
    <t>22.10.19</t>
  </si>
  <si>
    <t xml:space="preserve">On date- 21.10.19 during evening time 6:00 to 6:30 pm ,wind with heavy rain conductor of LT line of chaklidhar group is broken due to twists phase to phase due to wind and line passing in mangoes tree this Buffalo is passing near broken conductor and got electrocuted and occurred this fatal animal accident.
</t>
  </si>
  <si>
    <t xml:space="preserve">LT line twist removed &amp; Mangoes tree branches cut down .conductor repair. 
</t>
  </si>
  <si>
    <t>HADMATIYA, She Buffalo OF SHRI LAKHMANBHAI AMRABHAI KERAVA</t>
  </si>
  <si>
    <t xml:space="preserve">On date: 30.10.2019  conductor of LT line of lakhaseth 63kva group is broken due to wind and line passing in teak(sag) &amp; bamboo(Vas)tree fall on lt wire in phase to phase,&amp; lt wire is break down. this buffalo is passing near broken conductor and got electrocuted and occurred this fatal animal accident.
</t>
  </si>
  <si>
    <t xml:space="preserve">Tree cutting  &amp; Lt line Conductor repair
</t>
  </si>
  <si>
    <t>BARVALA, Leopard OF Shri Forest Department</t>
  </si>
  <si>
    <t>12.11.19</t>
  </si>
  <si>
    <t xml:space="preserve">As per information received from shree dhirubhai rafaliya that 1 leopard (animal) fatal accident is occurred at shree mansukhbhai harjibhai gondaliya's farm village: barwala. as per site visit 1 dead leopard shown near electric pole (pole no. 1300) of 11 kv barwala ag feeder. scratches of leopard's nail are clearly shown on electric pole and some hairs and skin of leopard is shown on disc insulator of an electric pole. 1 jumper of 11 kv barwala ag feeder is blown on pole. there was some sparking happenes on an electric pole and a leopard assume that there is a bird on a pole so leopard wanted to hunt a bird and it climb on a pole and came contact with a live conductor. so an electric accident was occurred and a leopard dead at site. tripping also noted in 11 kv barwala ag feeder at 66 kv bhesan s/s at time 05:30 to 05:35. </t>
  </si>
  <si>
    <t xml:space="preserve">Immediately visit the site by DE, JE, ALM &amp; EA and rebound the jumper on that pole.
</t>
  </si>
  <si>
    <t>SMATPARA, Leopard OF Shri Forest Departmentt</t>
  </si>
  <si>
    <t>29.11.19</t>
  </si>
  <si>
    <t xml:space="preserve">As per information received from shree R N Solanki from forrest department that 1 Leopard (wild animal) electrical fatal accident is occurred at the farm of shree Harsukhbhai Nanjibhai Tilala Village: Samatpara. in this regards site is visited and as per site visit  1 dead Leopard  and 1 dead pigeon shown  on 25 kva transformer center. 1 D.O. fuse of Y- phase on transformer center is blown. Leopard wanted to hunt a dead pigeon (which laid on transformer body) and it climb on transformer's D.P. and came contact with a live TC jumper and it got electrocuted and a fatal accident occurred.
</t>
  </si>
  <si>
    <t xml:space="preserve">Immediately visit the site by DE, JE &amp; EA and rebound the D.O. fuse on that transformer center.
</t>
  </si>
  <si>
    <t>DAMRALA, Shri GIRISHBHAI CHHAGNBHAI GONDALIYA, (EA)</t>
  </si>
  <si>
    <t>25.3.20</t>
  </si>
  <si>
    <t xml:space="preserve">A complain received at sdn fault center, As per Complain no.12369 Date. 25.03.20 time 19.25 complained by sh vipulbhai savjibhai rafaliya for LT line wire broken at AG area of Vill.: Damrala. During attending the said fault, While climbing up the pole for fault correction, at last face of pole, the victim took support of guy clamp, and the corrosive guy clamp broken &amp; Victim fall down as he holded the guy clamp for climbing. And victim got injured. Victim was wearing safety belt and helmet, but before fixing the safety belt with structure, he met with accident.
</t>
  </si>
  <si>
    <t xml:space="preserve">After This Accident, immediate medical treatment required to Victim, so that above fault can't corrected at that time, so faulty section isolated and power restored in other part. Will be sorted out soon.
</t>
  </si>
  <si>
    <t>Mota-Khuntwada, Anilbhai Kanaiyalal Jani</t>
  </si>
  <si>
    <t>As per information received and during site visit, it has come to know that, at village Mota khuntvada, A K jani EA (Village E/A) had gone for jumper work of Sedarda Ag feeder. Line clear was taken by R V Rathod LM and A K Jani EA climbed on gang switch DP by wearing safety belt and helmet. After work completion, while he was getting down from the pole, his leg got slipped from (second window from top) pole and fell down on hard rock land.</t>
  </si>
  <si>
    <t>Pasavi, Vithalbhai Bhimabhai Bambhaniya</t>
  </si>
  <si>
    <t>20.5.19</t>
  </si>
  <si>
    <t>A complaint was lodged at fault centre(Complain No.7394 dt 20.05.2019, Name :Rajubhai Hamirbhai Bhammar, Vill-Pashvi Vadi Vistar) regarding low voltage(Dim power),jumper burnt, and to check Thence LI Shri P N barad and Electrical Assistant Shri H K Bambhaniya and App. lineman  Shri V b bambhaniya went to attend the complaint. They checked the 5 KVA TC and found that output voltage of TC is low. Then line clear was taken of 11 KV Padri AG (emanating from 66 KV Pashvi SS) by LI Shri P N Barad (LC No: 1947 time: 16:05).The line was short and earthed by chain at one location from 66 KV source side. Due to low voltage coming from 5 KVA TC they decided to shift one jumper from one phase to another .The victim climbed on tapping pole without any safety gadgets and removed one jumper and when he was giving it to another phase he got electric shock due to return power from unknown source. He fell down on ground. There is injury in spin. He was shifted to Talja hospital. No any feeder tripped.</t>
  </si>
  <si>
    <t>Show cause notice issued to P N Barad (LI), H K Bambhaniya (EA)  and SDO. Moreover suspension order issued to LI-P N barad. Strictly instruction given to all line staff to use safety measures &amp; tools while working on line.</t>
  </si>
  <si>
    <t>Katakda, Buffalo- Badarubhai Babbhai Kamaliya</t>
  </si>
  <si>
    <t>Buffalo was passing near 5 KVA TC in Khuman Sheri of village Katakda. Due to rain area was wet and water logged near 5 KVA TC. Earthing pipe has been provided. While buffalo was passing near 5 KVA TC, It got electric shock due to leakage power and electrocuted.</t>
  </si>
  <si>
    <t>TC earthing reactivated</t>
  </si>
  <si>
    <t>Bhandariya, Cow- Sardulbhai Rameshibhai Khatna</t>
  </si>
  <si>
    <t>The owner of the victim was returning back home with a herd of cow after giving fodder. In the meantime one of the cow passed near 100 KVA TC near snanagar. The land near TC was wet. Due to leakage current of transformer earthing when it came into contact of wet land, it got electric shock and electrocuted.</t>
  </si>
  <si>
    <t xml:space="preserve">Adhewada, Cow- Chavda Rajubhai Shamalbhai </t>
  </si>
  <si>
    <t>The cow was passing near transformer center location no. SID SS/Adhewada/051/R-02/DT-026/JGY at village Adhewada. Earthing pipe has been provided and end of the pipe kept underground. The cow was passing nearby the transformer center may came into influence of leakage current through the earthing provided to transformer and electrocuted.</t>
  </si>
  <si>
    <t>Ambala, Cow- Owner Mahendrasinh Nanubha Gohil</t>
  </si>
  <si>
    <t>At place of accident, JGY LT PSC Pole exist i.e. I66 dtd 17.01.81 have no earthing wire and LT ABC exist and 2 RL service wire of 2.5 Sqmm. At time of site visit no any phase wire touched the pole but during rain and wind, open joint of dropper and service wire might be touched pole and due to pole was wet, leakage current might be passed to ground and at that time cow accidently touched the pole and electrocuted. Earthing was not provided to pole.</t>
  </si>
  <si>
    <t>Maintenance of site carried out &amp; Awareness among general public regarding electrical safety "Do not grazing their animals near the pole/ TC center" during khedut-shibir &amp; village meeting regularly.</t>
  </si>
  <si>
    <t>Bhakhal, Himmatbhai Bhikhabhai Jani</t>
  </si>
  <si>
    <t>As per the site visit of DE near the house of the victim there is a compound wall. Between the compound wall and HT line of 11 KV Bharoli Jgy feeder, there is a river. The PSC pole which is on the other side of the house was tilted due to heavy wind and rain. Also the extension piece "Tabbo" provided on PSC pole was tilted hence the conductor of HT line became loose and one of the wire came  near to the compound wall. In morning about 7:30 AM victim was doing some work near his home (in "FALIYU") during heavy rain and wind. At that time he might have come into the contact of live conductor of HT line and might have got electric shock. He was shifted to Sihor Hospital and then to Sir-T hospital Bhavngar. Also due to that 11 KV Bharoli JGY tripped at the time of accident.</t>
  </si>
  <si>
    <t>Tilted Pole straightened and stringing of the conductor done. Awareness among general public regarding electrical safety "Keep safe distance from Electrical line &amp; Network of PGVCL" during khedut-shibir &amp; village meeting regularly.</t>
  </si>
  <si>
    <t>Avaniya, Sheep- Vipulbhai Dharabhai Lafaka</t>
  </si>
  <si>
    <t>As per site inspection and statement of eyewitness, sheeps were grazing near panchayat transformer of 100 KVA. One of the sheep went under the transformer center area and due to water logging and wet land, it might have come in contact with leakage current of transformer and electrocuted. Earthing pipe was provided in TC earthing. The legal heirs of victim informed to Ghogha police station and didn’t inform to sdn.PM report awaited.</t>
  </si>
  <si>
    <t>Kathva, Bullock- Rambhai Jehabhai Parmar</t>
  </si>
  <si>
    <t>There is a 100 kva transformer center in agriculture land of Shri. Rambhai Jehabhai (onwer of the victim).in the morning there was raining due to which the ideal pole of the transformer was tilted and two no of conductors of LT line were snapped due to tension and being old one. These two conductors were fallen on internal road (Gada-keda).The owner of the victim was returning back home from his farm with a bullock cart. At that time one bullock came into the contact of live snapped conductor, it got electrocuted and met with fatal accident.</t>
  </si>
  <si>
    <t>Snapped Conductor replaced and Maintenance of site carried out.  Awareness among general public regarding electrical safety "Do not grazing their animals near the pole/ TC center" during khedut-shibir &amp; village meeting regularly.</t>
  </si>
  <si>
    <t>Karla, Bambhaniya Sudhirbhai Sureshbhai</t>
  </si>
  <si>
    <t>As per information received and during site visit, it has come to know that, Victim's father has AG connection in name of Bijalbhai Bhikhabhai Bambhaniya consumer no 37015/05538/4, having CD of 10 HP. Consumer had un-authorisly broke the service wire from TC LT bushing and made hook system by fixing wooden stick on DP structure around 4 feet from ground level and bypass the meter. Victim was sitting near the pole of TC DP by leaning on it and when he suddenly stood up, accidently his hand touched the live open phase of cable hook and electrocute.</t>
  </si>
  <si>
    <t>Due to Un-authorized activity</t>
  </si>
  <si>
    <t>To stop un-authorzed activity as well as by usage proper starter and meter box</t>
  </si>
  <si>
    <t>Connection disconnected and connection has been booked under theft. Awareness among general public regarding electrical safety "Keep safe distance from Electrical line &amp; Network of PGVCL" during khedut-shibir &amp; village meeting regularly.</t>
  </si>
  <si>
    <t>Bhavnagar, Buffalo- Shamalbhai Khimabhai Jadav</t>
  </si>
  <si>
    <t>As per the site visit and information received , it has come to know that while two nos of buffaloes were passing near HT line at that time HT girder pole of 11 KV port colony feeder fallen down due to heavy wind pressure and line was in water logged coastal area. It came in induction zone and got electrocuted.</t>
  </si>
  <si>
    <t>New Pole erected and rectification done &amp; Awareness among general public regarding electrical safety "Do not grazing their animals near the pole/ TC center" during khedut-shibir &amp; village meeting regularly.</t>
  </si>
  <si>
    <t>Bhavnagar, Buffalo- Vashrambhai Bachubhai Jadav</t>
  </si>
  <si>
    <t>Lakhanka, Rajubhai Laghrabhai Baliya</t>
  </si>
  <si>
    <t>5.7.19</t>
  </si>
  <si>
    <t>A victim was constructing fencing around non-use land by binding fencing wire with AG LT PSC pole. At that time, due to heavy wind LT conductor detached from LT shackle insulator and touched to earthing wire which was connected to fencing wire. Victim got electric shock because fencing wire was in his hand and electrocuted.</t>
  </si>
  <si>
    <t>Due to leakge current through earthing wire</t>
  </si>
  <si>
    <t>Maintenace should be carried out on reguler basis perticuler in rainy season and places where heavy wind flows</t>
  </si>
  <si>
    <t>Re-stringing of conductor done and maintenance of said location done as well as  awareness among general public regarding electrical safety "Keep safe distance from Electrical line &amp; Network of PGVCL" during khedut-shibir &amp; village meeting regularly.</t>
  </si>
  <si>
    <t>Hanol, Buffalo-boghabhai Khodabhai Aal</t>
  </si>
  <si>
    <t>The owner of the victim went with herd of buffalos near Hanol dam (Khara Vistar) for Fooder in the evening. There is a 25 KVA X'mer in Hanol village for water works connection. As per site visit, it is found that from the ideal pole of the transformer one conductor of Y phase of LT line was snapped from cable binding due to sparking. This snapped conductor got twisted with R phase and laid on the ground and at that time one buffalo came into the contact of this live snapped conductor, it got electrocuted and met with fatal accident.</t>
  </si>
  <si>
    <t>Re-stringing of conductor done and maintenance of said location done as well as  Awareness among general public regarding electrical safety "Do not grazing their animals near the pole/ TC center" during khedut-shibir &amp; village meeting regularly.</t>
  </si>
  <si>
    <t>Devgana Ag Area, Triloksinh Pannasinh Raout (Contractor Person)</t>
  </si>
  <si>
    <t>H J Pandya, EA had been allotted maintenance work of 11 KV Rabarika AG feeder with contractor gang. Due to crossing, He had taken LC (By ALM R R Rathod) of 11 KV Rabarika AG and 11 KV Khambha AG feeder, at approx. 12:30 PM. While victim was opening binding wire for restringing of conductor on pole, he got electric shock from return power of unknown source and electrocuted. Victim was working without safety gadgets. 11 KV section was cut out by DO fuse at one end and line short and earth with chain at other end</t>
  </si>
  <si>
    <t>Return power from solar off grid connection</t>
  </si>
  <si>
    <t>To short and earth on both side of the line where work to be carried out</t>
  </si>
  <si>
    <t>Instructed to create awareness for safety amongst contractor in contractor meetings, Also Show cause notice issued to H J Pandya (EA, Shihor-R sdn)</t>
  </si>
  <si>
    <t>13.02.2020</t>
  </si>
  <si>
    <t>Adpar Road,Palitana, Donkey--Bhathi Halaji Devaji</t>
  </si>
  <si>
    <t>There is a 10 KVA X'mer centre Opp.Mandbudhi Ashram,Adpar Road.As per site visit, it is found  that, transformer LT side was in earth and due to rain leakage current from transformer body , at the same time donkey which was passing near TC and due to wet ground , it may came in contact with it and electrocuted.</t>
  </si>
  <si>
    <t>Transformer earthing re-activated &amp; Awareness among general public regarding electrical safety "Do not grazing their animals near the pole/ TC center" during khedut-shibir &amp; village meeting regularly.</t>
  </si>
  <si>
    <t>Ghogha, Buffalo- Jagdishbhai Merabhai Mer</t>
  </si>
  <si>
    <t>As per site inspection, buffalo was grazing near transformer center and might be touched to earthing wire of TC and due to leakage current, got electric shock and electrocuted.</t>
  </si>
  <si>
    <t>Jaliya (Amraji), Buffalo- Sanjaybhai Gigabhai Mer</t>
  </si>
  <si>
    <t>There is a 100 kva transformer center near bus stand in village Jaliya (Amraji).As per site visit,it is found that distribution box is fixed on first pole of LT line  near TC,and GI wire of earthing of that pole touches to Db.Due to rain there was water logging near pole. At this time one buffalo was passing from nearby DB. And touched it by its mouth, due to which the GI wire touched jumper of load side cable and AB cable hence leakage current took place and it was electrocuted .Further investigation under process.</t>
  </si>
  <si>
    <t>Earthing wire of said location is re-fixed/re-connected properly with attached fabrication.  Awareness among general public regarding electrical safety "Do not grazing their animals near the pole/ TC center" during khedut-shibir &amp; village meeting regularly.</t>
  </si>
  <si>
    <t>Navagam, Buffalo- Pradyumansinh Lakhubha Gohil</t>
  </si>
  <si>
    <t>During heavy rain, tripping occurred in 11 KV Bhakhal Jgy due to pin puncture on HT pole no:BKL/040/JGY, at the same time, she buffalo might be came in contact with open GI wire and got electric shock and electrocuted.PM report is awaited.</t>
  </si>
  <si>
    <t>Faulty pin replaced with new one &amp; Awareness among general public regarding electrical safety "Do not grazing their animals near the pole/ TC center" during khedut-shibir &amp; village meeting regularly.</t>
  </si>
  <si>
    <t>Shobhavad, Buffalo- Jayentibhai Meghabhai Rathod</t>
  </si>
  <si>
    <t>16.9.19</t>
  </si>
  <si>
    <t>As per site Verification Shri Bhimdevsinh Jagubha Sarvaiya (Non Consumer) had taken direct power supply from pole No. T-3/11-4-86. Approximately 300 meter 2.5 mm2 twin wire was laid on ground from this pole to the cow shed (Gausala). This wire was having nos. of joints, few of which were open on ground. Shri Jayantibhai Meghabhai Rathod was passing from that land with seven number of buffaloes for grazing. At that time one buffalo came into the contact of open phase of twin wire and met fatal accident.</t>
  </si>
  <si>
    <t>Checking sheet number 50760 is filled for non-consumer Shri Bhimdevsinh Jagubha Sarvaiya load:0.845 KW and theft bill of Rs.13660 is served to him. FIR is lodged at GUVNL police station, Bhavnagar. Illegal twin wire removed from site.</t>
  </si>
  <si>
    <t>Kundavi, Buffalo- Muldas Kalidas Dudhrejiya</t>
  </si>
  <si>
    <t>20.9.19</t>
  </si>
  <si>
    <t>There is a 63 KVA X'mer centre before village Kundavi. As per site visit it is found that place surrounding to TC is wet. At that time one Buffalo was passing near TC and its neck touched open GI wire for earthing hence leakage current took place and electrocuted. HD pipe was not provided to earthing wire.</t>
  </si>
  <si>
    <t>Re-activation of earthing done and PVC pipe provided &amp; Awareness among general public regarding electrical safety "Do not grazing their animals near the pole/ TC center" during khedut-shibir &amp; village meeting regularly.</t>
  </si>
  <si>
    <t>Nr.Shihuvihar Circle,Bhavnagar, Rakeshbhai Manubhai Bharvadiya (nanu)(Contractor labour)</t>
  </si>
  <si>
    <t>The victim was labour person of line contractor.He was erecting LT line PSC pole near nice point appartment (Shishu Vihar circle) to shift LT line under DISS.He used crane for erection of cement pole which was slightly wet.When pole lifted by crane and victim tried to put pole in digged pit at that time top of PSC pole might have came in contact with overhead line of 11 kv haluriya urban feeder which is above pole location and victim electrocuted  due to he was in contact with pole.There was no any tripping in 11 KV Haluriya Urb feeder.Detail investigation under process.</t>
  </si>
  <si>
    <t>Instructed to create awareness for safety amongst contractor in contractor meetings</t>
  </si>
  <si>
    <t>VARTEJ, Buffalo-Owner Bhavsangbhai Vajabhai Parmar</t>
  </si>
  <si>
    <t>There is AG connection of A1 category of Dhirubhai Tidabhai Jogadiya.6 mm service wire of said consumer has joint between TC to room.On date 09.10.2019 service wire broken due to burnt from joint.It becomes opened from transformer side.Open end of said service wire touchd to Guy wire below guy insulator.When buffalo of Shri.Bhavsangbhai  Vajabhai Parmar passed near transformer, suddenly it touched to guy wire and electrocuted.Consumer didnt lodged complaint to subdivision regarding service wire.</t>
  </si>
  <si>
    <t>Awareness among general public regarding electrical safety "not tied or let the animals near the pole/ TC center or open network/wire" during khedut-shibir &amp; village meeting regularly.</t>
  </si>
  <si>
    <t>Gorkhi, Jayrajsinh Chandrasinh Gohil</t>
  </si>
  <si>
    <t xml:space="preserve">As per site visit and information received accident location is 10 KVA transformer of 11 KV Devli AG feeder. The work of local complain and release of BPL connection had been allotted to victim Shri  J.C. Gohil (E.A.-Talaja-2) and Shri R. M. Jani (E.A. – Talaja-2).  LC had been taken by Shri V. A.  Trivedi - ALM (LC No. 1049 Time: 12:15 PM). Victim had shorted line by chain and earthed by connecting it to guy wire of pole. Victim didn’t wear safety belt. After completion of one jumper and when he started second jumper, at same time, B phase conductor of 11 KV Devli AG touched to 11 KV trapaj JGY phase at location of crossing (Crossing location Padari –Go to Chopada road) which might be due to wind pressure or sitting of bird. Due to this victim got electric shock and Electrocuted. 
DE Talaja 2 and staff had taken victim at Civil Hospital Talaja and doctor on duty declared him dead. 
The Further investigation under progress.
</t>
  </si>
  <si>
    <t>SDO has been strictly instructed to remove all crossing to stop occuring such type of accident in future .</t>
  </si>
  <si>
    <t>Ghogha, Girishbhai Gunvantray Shah (FH)</t>
  </si>
  <si>
    <t>19.11.19</t>
  </si>
  <si>
    <t>As pe the site inspection it has come to know that Agambhai Girishbhai  Shah had stayed with family at "YKM YATRI GRUH" near jain Derasar, Ghogha.They came from Mumbai.Room no.07 at first floor had been alloted to them.11 KV line passes near window of said room and horizontal distance  between window to nearest 11 KV condcutor is 1.4 meter.there is no any metal  grill in window.PVC pipe has been provided over the nearest conductor .As per the statment of victim and eyewitness (Taken on date 22.11.19), at the time of opening of window Agambhai lost his balance and tilted out from window and his left hand finger touched the nearest live conductor and got electric shock and fell down on the floor inside the room.At the same time victim Shri.girishbhai ran to protect Agambhai and he also got electric shock from body of Agambhai and fell down on the floor.Both the victim were admitted in hospital at bhavnagar.Victim Shri.girishbhai declared died by doctor and as per PM report it is due to electric shock.Black dark spot found on PVC pipe as well as on floor.Victim statment can't be justified because the distance between window and line is 1.4 Mtr and in any condiction it can not be believed that the hand might have touched the lines while opening the window so it can be believed that the victim is not revealing the truth. There wasn't any tripping occured at the time of accident so by any means , victim migh be came in induction zone and electrocuted.No any complains or information received at sub division office on the day of accident.</t>
  </si>
  <si>
    <t>Ghogha, Agambhai Girishbhai Shah (NFH)</t>
  </si>
  <si>
    <t>Navagam, Ankushbhai Dhamabhai Vaghela</t>
  </si>
  <si>
    <t>4.10.19</t>
  </si>
  <si>
    <t xml:space="preserve">As mentioned in police panchnama.Both victims were workers in road construction company.They used dumper trolly to dump raw materials at various locations of pits on navagam village road.At feeder crosssing location, one victim who drove dumper, raised the trolly and it touched to 11 KV line and at same time other victim touched the dumper and both victims electrocuted.At that time, no any tripping occured to 11 kv feeder.Road construction company didn't inform to sdn office.During site visit, one side extension angle is provided to V-cross arm ("TABBO") height of lowest conductor is 6.8 Mtr from ground.At the time of accident occurred it was consider as a suspected case but after receiving of PM report cause of death is electrocution so this accident case consider as electrical accident in network </t>
  </si>
  <si>
    <t>Navagam, Maheshbhai Akhambhai God</t>
  </si>
  <si>
    <t>Bhavnagar (Rasala camp), 2-Cows &amp; 3-Calfs-No Owner</t>
  </si>
  <si>
    <t>5.3.20</t>
  </si>
  <si>
    <t>There was rain with wind in evening.At that time complain received at nakubagh fault center of electrocution of 5 cows( 2 Cows &amp; 3 Calfs).During site visit , it is found that on very next pole of accident occurred, open joint of dropper cable touched to angle hence leakage current passed  through guardring to MS round pole  and electrocuted.Earthing has been provided to PSC pole at which dropper cable touched to angle.</t>
  </si>
  <si>
    <t>Guardring removed from LT round pole</t>
  </si>
  <si>
    <t>Bhavnagar, Gopalbhai Bhimjibhai Solanki  (Depart.Line Man)</t>
  </si>
  <si>
    <t>7.3.20</t>
  </si>
  <si>
    <t>11 KV Rammantra urban feeder was in fault at 13:30 due to fire of outdoor box at cross boundary (first) DP at 66 KV sidsar ss. At 14:00 hrs, LI of morning shift K K katara had changover the feeder to Gurukul Urban feeder by switching  ON RMU near bharatnagar chokdi and by disconnecting gang switch of SS DP and another gang switch near Valand Society  about 1 KM away from SS. But one phase contact of 11 KV AB switch of Valand Society  was by passed (direct) hence 11 KV power of gurukul feeder reached through  live phase to SS end DP. At 16:30 Hrs victim and LI of second shift     L K baraiya reached at SS DP to dismental UG cable for new outdoor box. They didn't check outgoing cable through earth rod. Victim climbed on SS DP without wearing safety gadhets and while he was dismentling UG cable, he touched to live phase of outgoing cable and got electric shock and fell down. Victim had first admitted to civil hospital ,Bhavnagar and then shifted to private hospital. He has got injury on head and left hand has been burnt. He can talk. Further investigation under progress.</t>
  </si>
  <si>
    <t xml:space="preserve">All gang switch has been surveyed and instructed to replace immidiately in case of damge </t>
  </si>
  <si>
    <t>Rupavati Ag area, Ajitsang Dipsang Parmar (A.L.M)</t>
  </si>
  <si>
    <t>19.3.20</t>
  </si>
  <si>
    <t>Victim had been alloted work of complain and disconnection.Victim was attending complain of Shri Nareshbhai Dhanjibhai Tejani at village Rupavati regarding 3-Ph AG meter and service burnt.He climbed on pole having composite line of HT and LT.He didn't take LC of 11 KV line and disconnected only LT line . While he was dismentaling of burnt 3-ph service cable, he incidentally came in induction zone of 11 KV line and got electric shock and fell down. He didn't wear any safety gadgets.At site , It was found that newly 11 KV line was charged without any connection to the newly erected TC.fabrication work of DP is under progress.The distance between 11 KV line and LT line is less than 1 foot. Victim  had cutt off TC DO but didn't take LC of 11 KV line. There is no any eye witness. First he had been admitted to Sitaram hospital of Gariyadhar and then after shifted to private hospital of Sihor. Victim can talk,walk and eat food. He is suffering from burns on chest and hand.</t>
  </si>
  <si>
    <t>(1) All line staff are strickly instructed to take Lc of HT line while attending fault on composite line,(2) Follow safety procedure and use all safety gadgets while working</t>
  </si>
  <si>
    <t>Botad Town, Virambhai Ravjibhai Sadhamiya</t>
  </si>
  <si>
    <t>Victim was unauthorized cutting tree branches of “Pipal Tree” for his cattle fodder without informed and prior permission to PGVCL authority near 11 KV Umiya Urban feeder line in city area of Botad Town. During tree cutting, victim cut one tree branch having length of about 6 feet, which falls on live 11 KV Umiya Urban feeder and other end of tree branch was in victim’s right hand, So power comes in the Right hand of body of victim through this cut tree branch and electrocuted on the “Pipal Tree”. This way fatal accident occurred. Detail report follows.</t>
  </si>
  <si>
    <t>If PGVCL done tree cutting at reguler interval of 11 KV Umiya Urban feeder than this accident may not occurred</t>
  </si>
  <si>
    <t>CEA regulations 2010 No. 12 is violated</t>
  </si>
  <si>
    <t>Timbi, Gafarbhai Ibrahimbhai Sama</t>
  </si>
  <si>
    <t xml:space="preserve">Victim was sleeping on a truck with Registration No.GJ14-I-5745 filled with cattle feed which was parked underneath 11 kV Umrala JGY feeder between location no. DHL/UMA/JGY/80/L-03 &amp; 04 at approx. 5.30 am in the morning. Victim was supposed to be trying to wrap up the Tarpaulin sheet which was lying over truck driver’s cabin. Accidently as the victim raised his hand, it came in contact with the 11 kV line. Due to subsequent sparking, the tarpaulin sheet which was lying nearby, caught fire and ultimately victim’s body got burnt due to fire and finally expired. It is suspected case and final outcome will be reported after receipt of FSL report as Police Dept has called FSL team in this case. Detailed report follows. Umrala JGY tripping observed at 5.35 to 5.40 (phase-to-phase overcurrent indication) </t>
  </si>
  <si>
    <t>If PGVCL Maintain the distance between two pole and the hight of bottom conductor from ground is maintain @ 5.8 meter than this accident may not ocurred</t>
  </si>
  <si>
    <t>CEA regulations 2010 No. 58 &amp; 70 are violated</t>
  </si>
  <si>
    <t>New pole Erected in Long Span and 7 span conductor re-stringing Done &amp; Awareness among general public regarding electrical safety "Keep safe distance from Electrical line &amp; Network of PGVCL" during khedut-shibir &amp; village meeting regularly.</t>
  </si>
  <si>
    <t>Salangpur, Mehul Urfe Mayurbhai Bhupatbhai Makani</t>
  </si>
  <si>
    <t>8.6.19</t>
  </si>
  <si>
    <t>In the farm of Bhupatbhai Raghavbhai Moradiya Vill. Salangpur called a labour for removing blocked motor from Bore well which is below the 11KV line. The victim tried to erect the machine called "Thado" ( For Pulling motor from bore well) under the 11KV line, They used the galvanised wire called "Rassi" to pull motor from bore well. In process of pulling motor from bore well, victim grabbed this Galvanized Wired Rassi in hand. Victim cannot control it &amp; Pipe of Thado fall down due to its weight.  During the time this Galvanized Wired Rassi comes in momentary contact of 11KV line &amp; victim electrocute &amp; declare dead in hospital.</t>
  </si>
  <si>
    <t>Sitapar, Javsinh Bhavsinh Bamaniya</t>
  </si>
  <si>
    <t>The complaint of Gobarbhai Kukabhai Dharajiya having AG A2 connection was received at Dhasa subdivision for sparking and dim power in his Ag connection as per complain no 1128 date 2206.2019.On date 23.06.2019 victim with N T GOHIL (L M )and V D KOCHARA (E A ) for the attending said complaint visited site. Shri N T Gohil (LM) got Line Clear from 66 KV Malpara SS of 11 KV Sitapar AG feeder vide LC NO 11689 dt 23.06.2019 at 12.35 pm .The Line was earthed first. As reported by Shri N T Gohil (LM) at the time of climbing on pole and before reaching to the tapping angle victim lost his balance due to dizzy and fall down to earth and victim was taken to Gadhada referral Hospital for medical treatment, Doctor of Gadhada Referral hospital referred case to Bhavnagar Hospital for Orthopaedic treatment, and on the way in 108 ambulance, victim lost his breathing, so victim taken to Gadhada referral hospital again and doctor declared him dead.</t>
  </si>
  <si>
    <t>If Victim used safety Belt &amp; Helmat, than this accident may not occurred</t>
  </si>
  <si>
    <t>Safety related meeting done with line staff regularly at Sub Division level</t>
  </si>
  <si>
    <t>Zanzmer, Buffalo of Lakhabhai Gemabhai Chavda</t>
  </si>
  <si>
    <t>As per the site visit observation, moderate rain was observed in the morning and due to which the surrounding land of plot area transformer Centre of Zanzmer village was wet. The buffalo of Shri. Lakhabhai Gemabhai Chavda was grazing near the plot area TC of Zanzmer village. While grazing, the buffalo rubbed its head near the transformer Centre, where it came in contact with the body earthing GI wire of transformer where leakage current of TC was flowing due to which the buffalo got electrocuted and died on the spot.</t>
  </si>
  <si>
    <t>Earthing of TC Reactivated &amp; Awareness among general public regarding electrical safety "Do not grazing their animals near the pole/ TC center" during khedut-shibir &amp; village meeting regularly.</t>
  </si>
  <si>
    <t>Chada, A Cow of Matambhai Gelabhai Bharvad</t>
  </si>
  <si>
    <t>Due to heavy rain, the river near the Mogal mataji mandir flowing dangerously and one of the HT pole of Juna Ratanpar AG damage and fall on LT AB cable line of Chada village TC feeding power to Billeshwar Mahadev mandir, due to this 7 nos of LT pole fallen on ground.  Meanwhile the cows grazing near the Mogal mataji mandir come in contact with the broken LT line and got electrocuted</t>
  </si>
  <si>
    <t>Pole erected and stringing done &amp; Awareness among general public regarding electrical safety "Do not grazing their animals near the pole/ TC center" during khedut-shibir &amp; village meeting regularly.</t>
  </si>
  <si>
    <t>Gadhada, Afsanaben Rasulbhai Summa</t>
  </si>
  <si>
    <t>11 kv line khopala AG feeder emanating from 66KV Gadhada S/s Passing From Sipahi society, Gadhada. 11 KV RSJ pole of Khopala G feeder are I Existing near House of Rasulbhai Abdulbhai Summa. The 11 KV Line is Very Old and House constructed below the line illegally. The Ground clearance of lower conductor to earth at site of accident is 15 feet, due to house construction on hill. The vertical clearance of lower conductor to house roof top is 2.5 feet. Victim Afsanaben Rasulbhai summa went to her house cement roof top today at about 10.15 hrs and accidently touch the  live line conductor of 11 KV Khopala AG feeder and got electrocuted. She was immediately taken TO C.H.C., Gadhada eww She was declared dead. Feeder tripping not observed at S/S.</t>
  </si>
  <si>
    <t>Sundariyana, Cow of Gorabhai Mashrubhai Mevada</t>
  </si>
  <si>
    <t>Due to rain at early morning on date: 09.09.2019, LT Line conductor of Sundariyana Village TC under 11 KV Salasar JGY was snapped and cow comes in contact with this conductor. As the snapped conductor lay on land was live and so that cow was electrocuted.</t>
  </si>
  <si>
    <t>Conductor replaced by LT AB cable &amp; Awareness among general public regarding electrical safety "Do not grazing their animals near the pole/ TC center" during khedut-shibir &amp; village meeting regularly.</t>
  </si>
  <si>
    <t>Motikundal, Bullock of Madhabhai Dharamshibhai Zapadiya</t>
  </si>
  <si>
    <t>27.9.19</t>
  </si>
  <si>
    <t>Due to 11 KV Ingorala AG in PF line staff Shri J K Tabiyad attending feeder at Motikundal Vullage to Vavdi road section, at that time pin fault occurs at location no. Ingorala Ag/231/L/86. One side wire with broken portion with pin insulator came off from the original position to near to the ground and came in contact with a bullock supposed to eating grass under the line and got electrocuted.</t>
  </si>
  <si>
    <t>Pin replaced with polymer pin &amp; Awareness among general public regarding electrical safety "Do not grazing their animals near the pole/ TC center" during khedut-shibir &amp; village meeting regularly.</t>
  </si>
  <si>
    <t>Nagnesh, Dolabhai Alabhai Boliya</t>
  </si>
  <si>
    <t>29.9.19</t>
  </si>
  <si>
    <t>Due to rain and heavy wind, live LT line Conductor of 11 KV Nagnesh Ag feeder snapped and fall on fencing at Ag land of Shri Mavjibhai. Victim touched this fencing and electrocuted.</t>
  </si>
  <si>
    <t>Conductor to be replace, New pole erection, Guarding to be done &amp; Awareness among general public regarding electrical safety "Keep safe distance from Electrical line &amp; Network of PGVCL" during khedut-shibir &amp; village meeting regularly.</t>
  </si>
  <si>
    <t>Gadhali, Gajendrasinh Kiritsinh Gohil</t>
  </si>
  <si>
    <t>21.11.19</t>
  </si>
  <si>
    <t>As per site visit &amp; information received, it is come to knowledge that Mahindra XUV 500 car no. GJ 01 RM 0545 was going from Gadhali village towards Limbda village at about 23.40 Hrs approx on dt. 21.11.19 with over speed. The vehicle due to sharp turn near point of accident location, driver of that vehicle loose control over vehicle and rammed from road to farm of Sh. Bhikha Jeram Panchasara and hit a pole no. GDL/KLB/059 of 11kV Kalubhar JGY feeder, pole was got completely broken and conductor snapped from original position to towards earth. The victim Sh.Gajendrasinh Kiritsinh Gohil accidentally came into contact with the live conductor and got electrocuted. He was immediately taken to C.H.C Gadhada, where he was declared dead. Matter under investigation. Feeder tripping was observed at S/S at 23.40 and 23.45 hrs.</t>
  </si>
  <si>
    <t>New pole erection, New Earthing done Awareness among general public regarding electrical safety "Keep safe distance from Electrical line &amp; Network of PGVCL" during khedut-shibir &amp; village meeting regularly.</t>
  </si>
  <si>
    <t xml:space="preserve">Dadva, Rutvik Jitubhai Sathaliya </t>
  </si>
  <si>
    <t>24.12.19</t>
  </si>
  <si>
    <t xml:space="preserve">As per the site visit, Accident location is 63 KVA Khari value Ag T.C having pole Location. No. UJA/VAD/098/R-01 DT- 103. The leakage current was floating in TC earthing. There was barbered wire fencing in the farm of Bhartbhai Ravjibhai  Solanki and the said fencing wire was touched to TC earthing wire. Also Nike of water is passing nearby TC pole in which water was passing at the time of accident. The victim while passing, lifted fencing wire, due to which TC leakage earth current passed in barbered fencing wire and got electrocuted and died. </t>
  </si>
  <si>
    <t>Faulty Transformer replaced and New Erthing Done</t>
  </si>
  <si>
    <t>Alau, SANJAYBHAI RAMJIBHAI RATHOD</t>
  </si>
  <si>
    <t>22.1.20</t>
  </si>
  <si>
    <t>The contractor Shri Maheshbhai Rathod was allotted work of rectification of accident probability location with erection of 2 nos. of new poles. After work completion of said work LC return and power restored. Then after some times, telephonic message received that contractor person was electrocuted due to accidentally touch to earthing GI wire of newly erected pole. During site visit, earth wire was already cut by contractor after incidence occurred for safety purpose. The part of remaining GI wire hang at top side of pole, as binded with fabrication was tested for power supply with use of power detector and no any power leakage found. As current flowing path was not concluded, so that matter is under investigation</t>
  </si>
  <si>
    <t>Earthing Done &amp; Faulty pin replaced Awareness among general public regarding electrical safety "Keep safe distance from Electrical line &amp; Network of PGVCL" during khedut-shibir &amp; village meeting regularly.</t>
  </si>
  <si>
    <t>Dharuka, A Cow of Pravinbhai Manjibhai Jadav</t>
  </si>
  <si>
    <t>15.3.20</t>
  </si>
  <si>
    <t>As per the site visit, and preliminary investigation, on date 15.03.2020 there was heavy wind in this area and near Bhathiji Mandir TC from 2 nd LT Pole location, LT bare conductor of two phase wire Broken from load side and snapped on the ground. The cow while passing near the field, came in to contact with the live snapped conductor and got electrocuted and died.</t>
  </si>
  <si>
    <t>Conductor replaced by LT AB cable &amp; Awareness among general public regarding electrical safety during khedut-shibir &amp; village meeting regularly.</t>
  </si>
  <si>
    <t>Savarkundala, Dharmeshbhai Bhupatbhai Vaghela</t>
  </si>
  <si>
    <t>4.4.19</t>
  </si>
  <si>
    <t>As per preliminary information collected and press release 06.4.19 Sh Jaydeepbhai Prafulbhai Sondagar called Sh Abbas bhai Fakrudinbhai Lokat to resolve his house complain related to power. The victim Dharmeshbhai Bhupatbhai Vaghela accompanied with Abbas bhai Fakrudinbhai Lokat to attend the complaint. While attending the complaint victim climbed LT PSC pole to locate fault in consumer service connection which was not his job. During this victim came in direct contact with live LT conductor and electrocuted. On 06.04.19 PM report was not received and no any eyewitness came forward so final cause of this accident could not be decided on that day. After receiving PM REPORT ON 12.04.19, statement of eye witness taken on 10.04.19 as said above on accident day victim gone for unauthorized work on LT pole and electrocuted.</t>
  </si>
  <si>
    <t>If Victim did't do unauthorised work for  repairing his fault  on 11 kv line without permission of PGVCL, than this accident may not occurred</t>
  </si>
  <si>
    <t>removed extra service wire</t>
  </si>
  <si>
    <t>Remove service wire &amp; Awareness among general public regarding electrical safety "Keep safe distance from Electrical line &amp; Network of PGVCL" during khedut-shibir &amp; village meeting regularly.</t>
  </si>
  <si>
    <t>Nana Samadhiyala, Prakashkumar Kanaiyalal Rathod</t>
  </si>
  <si>
    <t xml:space="preserve">On date 15/4/2019 Electrical Assistant Prakashkumar Kanaiyalal Rathod with lineman G.P.Bambhaniya went to attend the feeder fault of 11KV Ghanshyam JGY. They were on line patrolling. Then after half an hour about 10:10 AM G. P .Bambhaniya LM reported to DE Dhokadva that P.K.Rathod is fall down on earth due to any reason hence DE instructed to take him hospital (MEHTA HOSPITAL, UNA).  At hospital during inspection doctor found burn marks and injuries on forehead of P.K.Rathod and same was at left leg thigh. As there is no eyewitness the actual cause and place of accident is not identified and victim is not in condition to give statement but clear sign of burn on body of victim indicates electrical shock. Hence cause can be given after victim statement. On accident day MRI report of feeder is taken in which there was power around 09:45 am. Further investigation us under progress. </t>
  </si>
  <si>
    <t>Final investigation under process</t>
  </si>
  <si>
    <t>Vavera, Bhavanbhai Jivabhai Bambhaniya</t>
  </si>
  <si>
    <t>19.4.19</t>
  </si>
  <si>
    <t>Victim was pouring water to new constructed slab(Dhabu).At that time accidentally victim’s head touched 11kv Somnath JGY line which is passing nearer to his new constructed house and got electrocuted, and non-fatal human accident took place. At present victim is admitted in private hospital and necessary treatment is continue, his health is now good as per doctor’s verbal reports. During investigation it is found that due to illegal extension on first floor horizontal distance is reduced to less than 0.5ft.</t>
  </si>
  <si>
    <t>Notice issued to consumer &amp; Awareness among general public regarding electrical safety "Keep safe distance from Electrical line &amp; Network of PGVCL" during khedut-shibir &amp; village meeting regularly.</t>
  </si>
  <si>
    <t>Jangar, Navanitbhai Harilala Rajpara</t>
  </si>
  <si>
    <t>4.5.19</t>
  </si>
  <si>
    <t xml:space="preserve">As per site visit &amp;  information received, Victim was climbed on “Gunda Tree” with the help of ladder &amp; pluck Gunda with iron rod at that time iron rod came to induction zone area of live 11KV KOLADA AG Feeder which is passing nearby that place. Feeder was in 3-phase schedule &amp; instantly tripped at that time. Due to induction, Victim was fall down from tree &amp; met with non-fatal accident. He was transferred to Amreli hospital by 108 ambulance. Victim is reported okay leg injury. </t>
  </si>
  <si>
    <t>Tree cutting done &amp; Awareness among general public regarding electrical safety "Keep safe distance from Electrical line &amp; Network of PGVCL" during khedut-shibir &amp; village meeting regularly.</t>
  </si>
  <si>
    <t>Hathigadh, Dineshbhai Harkhabahi  Pansuriya</t>
  </si>
  <si>
    <t>As per letter received from Babra police station on date 14.5.19 time 17.45 hours and as per site verification, there is 10 KVA transformer center feeding power to ag consumer in the name of   Dinesh Bhai Harkhabhai Pansuriya, cos.no. 83957005086, 10 HP from 11 kV Valardi Ag feeder and victim found below the TC as per preliminary investigation. During preliminary investigation there was a spark in one HT jumper (between HT bushing and DO fuse) also blood particle on bottom angle of TC and on ground. There is no any eyewitness of this accident. So from investigation victim may have climbed on TC center for Doing some unauthorized electric work in live three phase of Valaradi AG feeder and accidentally came in contact with 11 kV line and electrocuted. </t>
  </si>
  <si>
    <t>If Victim did't  unauthorised work for  repairing his fault  on 11 kv line without permission of PGVCL, than this accident may not occurred</t>
  </si>
  <si>
    <t>Disconnected TC from HT line &amp; Awareness among general public regarding electrical safety "Keep safe distance from Electrical line &amp; Network of PGVCL" during khedut-shibir &amp; village meeting regularly.</t>
  </si>
  <si>
    <t>Samadhiyala, Kantibhai Meghajibhai Dafada</t>
  </si>
  <si>
    <t>As per site visit &amp; information received, While Victim was climbing on Transformer Centre with safety gadgets, at height of approx. 7ft his leg slipped and fell down to ground. On ground a big stone stuck to his back side of his body. Thus he met with Non-Fatal Mechanical accident. He was transferred to Dr. Kamaliya Hospital in Bagasara for primary treatment and then transferred to Amreli for further medical treatment</t>
  </si>
  <si>
    <t>Aliudepur, Dilavarbhai Babubhai Saiyad</t>
  </si>
  <si>
    <t>29.5.19</t>
  </si>
  <si>
    <t>On dtd: 29.5.19 morning, work of transformer replacement and removal of PDC agricultural TC at village zarakhiya and Aliudepur was given to Iqbal Lakiyari. Two labour’s, victim and Arvind Ramesh vaghela together gone to do all these works. After two works completed at village: Zarakhiya, they went to remove PDC AG transformer of Gordhan Meghaji village: Aliudepur.In morning Electrical Asstt A Z Paija was allotted to take Line clear as He has some other faults to repair in this village and nearby village. So he instructed them to call him when they go to remove this TC. Now both labour went at place. All 3 DO fuse were already isolated, but tapping jumper was live. Co- worker and consumer told victim not to climb on TC as power is ON at upper contacts of DO fuse. As per statement victim was in a drunk position so he did not accept advice of co- worker. Even if they told him to wait for paijabhai to come at site and take Line Clear. During removal of lower jumpers from bushings of TC victim suddenly get up and his head came in contact with live upper contact of do fuse. His hair burnt and power has damaged his right hand below elbow and felt down on earth. Then he was taken to Amreli hospital and for more treatment admitted at Rajkot. During investigation It is found that Victim had not taken any line clear permission from authorized line staff of Lathi sdn. He was drunk and denied the advice of co-worker and consumer that power is ON upper contact of DO fuse resulted in Non-fatal electrical accident</t>
  </si>
  <si>
    <t>Notice issued to contractor &amp; Strictly instruction given to all contractors to use safety measures &amp; tools while working on line</t>
  </si>
  <si>
    <t>Dhokadava, Lalitbhai Ratilala Maru</t>
  </si>
  <si>
    <t>11.6.19</t>
  </si>
  <si>
    <t>On Date 11.06.2019 victim with ALM B.J.Thakor (ALM) and EA K.M.Pandya for the work of doing jumper of new connection of Gomatiben Jerambhai Kavad as per complaint no. 89830. After climbing on TC victim tried to clamp the Hook of safety belt on top channel at that time he lost his balance and fall down. So medical treatment at Una in Madhuram Hospital was provided. </t>
  </si>
  <si>
    <t>Zudvadali, Buffalo of Dhirubhai Shamajibhai Domadiya</t>
  </si>
  <si>
    <t>A Buffalo was passing near to TC center of Zudvadli village (11kv Jargali JGY) at that time came in contact of Earth leakage current via wet surrounding and electrocuted.</t>
  </si>
  <si>
    <t>If PGVCL done effective earthing at regular interval of transformer than this accident may not occurred.</t>
  </si>
  <si>
    <t xml:space="preserve">REACTIVETATION OF EARTHING AND FANCING MAY BE DONE  AROUND TRANSFORMER ABOUT  1.8 METER HEIGHT SO ACCIDENT NOT OCCURED </t>
  </si>
  <si>
    <t>New earthing done &amp; Awareness among general public regarding electrical safety "Do not grazing their animals near the pole/ TC center" during khedut-shibir &amp; village meeting regularly.</t>
  </si>
  <si>
    <t>Devlaki, Aslambhai Hajibhai Jogiya</t>
  </si>
  <si>
    <t>As per site visit &amp; information received, it is come to knowledge that victim was trying to remove rope used to blind plastic cover laying over truck to cover fertilizer loaded in truck. Truck was park under the live HT line of 11 KV Sultanpur JGY to dump fertilizer bags in nearby godawn. Victim was working over the Truck cabin and accidently, while he standing up on cabin, his forehead touched to live HT conductor &amp; electrocuted. There was another entry way where there is any overhead line. If driver approaches this rout this accident would not have happened.</t>
  </si>
  <si>
    <t>Police complaint lodged against driver for breaking safety rule 64.  Awareness among general public regarding electrical safety "Keep safe distance from Electrical line &amp; Network of PGVCL" during khedut-shibir &amp; village meeting regularly.</t>
  </si>
  <si>
    <t>Babariya, Cow of Bharatbhai Atubhai Shiyal</t>
  </si>
  <si>
    <t>As per owner statement cow was passing near to TC center, during this time May came in contact with earth leakage via wet surrounding and electrocuted. During investigation no any leakage current found and PM report is awaited so final investigation will have concluded after receipt of PM report.</t>
  </si>
  <si>
    <t>Dhundhiya Pipaliya, Goat of Jagubhai Kadavabhai Bohariya</t>
  </si>
  <si>
    <t>As per site visit &amp; information received, it is come to knowledge that in BSNL tower's connection internal panel equipment was faulty and wiring is short. There was no any protection available at load side, hence leakage current through panel was return back to transformer neutral earthing to ground. Land was wet due to rain. Victim electrocuted when passing near to this transformer and trying to eat grass around transformer center.</t>
  </si>
  <si>
    <t>Notice issued to BSNL &amp; Awareness among general public regarding electrical safety "Do not grazing their animals near the pole/ TC center" during khedut-shibir &amp; village meeting regularly.</t>
  </si>
  <si>
    <t xml:space="preserve">Kathivadarpara, 1) Babubhai Rambhai Bambhaniya. </t>
  </si>
  <si>
    <t>Victims and others are transporting Galvanized pipe from ground to newly constructed first floor to prepare roof at that time Galvanized pipe touched 11kv Kadiyali jgy HT line passing 1.34 meter horizontal away from the house of Manubhai Devatbhai Solanki.</t>
  </si>
  <si>
    <t>Kathivadarpara, 2) Muktaben Manubhai Solanki</t>
  </si>
  <si>
    <t>Giriya, Anurag Yogeshbhai Dungariya</t>
  </si>
  <si>
    <t>As per message received from villager (Vehicle driver of division I/c squad Amreli-1), an electrical accident occurred on date 29.06.19 at approximate 14:30 Hours. On verifying site, 11KV Shedubhar JGY feeder is passing there having location no. CHS/JGY/SDR/284. This 11kv pole is with T-Fabrication on it. Pin binding, pin insulator, and earth wire found ok as per norms. During investigation no any evidence of any leakage power is found also no any transient tripping is observed in this feeder as per confirmed with 66kv chital SS.  During primary investigation information collected, that there is a burnt mark on victim body and at present he refers to Bhavnagar for further treatment. In addition, a dead white pigeon was found at accident site. So, it can be preliminary assumed that, it might be a pet white pigeon, and pigeon was on pole and victim might have tried to save this pigeon and came in induction zone or direct contact with 11kv line. As there is, no any eyewitness came forward during investigation actual reason will be decide after victim statement.</t>
  </si>
  <si>
    <t>Malshram, Buffalo of Rambhai Nathabhai Kodiyatar</t>
  </si>
  <si>
    <t>As per owner statement due to wind nearby Neem tree branch fall on to the  LT line and one of the conductor broken and laid on the land and at the same time buffalo came in  contact of this broken wire and electrocuted.</t>
  </si>
  <si>
    <t>If PGVCL done maintanance activity for regular interval and whenever conductor break down at that time line will be trip than this accident may not occurred</t>
  </si>
  <si>
    <t>maintanance activity of this group is done</t>
  </si>
  <si>
    <t>Conductor repaired &amp; Awareness among general public regarding electrical safety "Do not grazing their animals near the pole/ TC center" during khedut-shibir &amp; village meeting regularly.</t>
  </si>
  <si>
    <t>Samadhiyala-2, Lalajibhai Mangalbhai Makwana</t>
  </si>
  <si>
    <t>Laljibhai Mangalabhai Makwana was going to farming work with cart and bullock. While passing through nearby 11kv Jivapar AG line erected parallel to his farm way, at that time, conductor get loose from pin binding and touch to pole fabrication and due to that leakage current pass through earthing wire due to which Bullocks gets electrocuted and Lalajibhai Makwana is under treatment</t>
  </si>
  <si>
    <t>New pole erected &amp; Awareness among general public regarding electrical safety "Keep safe distance from Electrical line &amp; Network of PGVCL" during khedut-shibir &amp; village meeting regularly.</t>
  </si>
  <si>
    <t>Samadhiyala-2, Bullock of Lalajibhai Mangalbhai Makwana</t>
  </si>
  <si>
    <t>New pole erected &amp; Awareness among general public regarding electrical safety "Do not grazing their animals near the pole/ TC center" during khedut-shibir &amp; village meeting regularly.</t>
  </si>
  <si>
    <t>Govindpur Bhandariya, Wild Animal (Leopard)</t>
  </si>
  <si>
    <t>As per eyewitness statement accident occurred when leopard jumped to a 10 KVA TC of Kana Badha Bheda of 11 KV Ichvad AG feeder to catch a peacock and that time came in contact with live jumper of TC due to this leopard got electrocuted</t>
  </si>
  <si>
    <t>Wild Animal (Leopard)</t>
  </si>
  <si>
    <t>Devali, Cow Kacharabhai Kumbhabhai Barad</t>
  </si>
  <si>
    <t>As per site visit 11 kV conductor was slipped from disc anchor and tail hand of this conductor hooked up into DO fabrication fixed below this LINE. So due to this conductor was hanging position between span and become loose. Due to this ground height reduced and reached up to near 1 feet. Victim got electrocuted when came in direct contact with this line.</t>
  </si>
  <si>
    <t>Conductor and disc hardware replaced.  Awareness among general public regarding electrical safety "Do not grazing their animals near the pole/ TC center" during khedut-shibir &amp; village meeting regularly.</t>
  </si>
  <si>
    <t>Barvala Baval, Balubhai Keriyabhai Vasuniya</t>
  </si>
  <si>
    <t>As per site visit &amp; information received, it is come to knowledge that nobody was present at the time of incident. Victim was farm labour of Vajubhai Mandanbhai Dinga. At the time of site visit conductor found broken from middle, one end of this broken LT conductor was laying on ground and other end was hold by victim in his left hand. There isn’t any joint found in conductor.</t>
  </si>
  <si>
    <t>Disconnected TC &amp; Awareness among general public regarding electrical safety "Keep safe distance from Electrical line &amp; Network of PGVCL" during khedut-shibir &amp; village meeting regularly.</t>
  </si>
  <si>
    <t>Kansari, Buffelao of Manibhai Rambhai Tanchak</t>
  </si>
  <si>
    <t>23.7.19</t>
  </si>
  <si>
    <t xml:space="preserve">Due to rain and wind conductor of LT overhead line snapped and felled upon the buffalo and they got electrocuted. There is no joint in this span. </t>
  </si>
  <si>
    <t>Due to rain and wind conductor of LT overhead line snapped and felled upon the buffalo and they got electrocuted. There is no joint in this span.</t>
  </si>
  <si>
    <t>Una, Goat of Bhagvanbhai Madhabhai Karmata</t>
  </si>
  <si>
    <t>As per site visit and eyewitness statement old LT line conductor snapped and fall down on ground and victim came in contact with this live conductor and electrocuted. .</t>
  </si>
  <si>
    <t>Jaliya, Cow of Ghelabhai Lakhbhai Padshala</t>
  </si>
  <si>
    <t>Due to rain and wind jumper of y phase of bare LT line touched to fabrication and leakage current flowing through earthing wire. Due to rain PSC pole and surrounding was wet and victim came in contact with this leakage current via a wet surrounding medium and electrocuted, pole earthing was provided with PVC pipe</t>
  </si>
  <si>
    <t>Jumper covered with insulated tape &amp; Awareness among general public regarding electrical safety "Do not grazing their animals near the pole/ TC center" during khedut-shibir &amp; village meeting regularly.</t>
  </si>
  <si>
    <t>Ghandala, Cow of Dineshbhai Kalubhai Katariya</t>
  </si>
  <si>
    <t xml:space="preserve">Due to rainy atmosphere at the time of accident surrounding land of transformer structure was wet and victim came in contact of leakage current via wet surrounding land when passing near to this transformer.  </t>
  </si>
  <si>
    <t>Reactivation of earthing &amp; Awareness among general public regarding electrical safety "Do not grazing their animals near the pole/ TC center" during khedut-shibir &amp; village meeting regularly.</t>
  </si>
  <si>
    <t>Jaliya, Cow of Sureshbhai Meghabahi Sasda</t>
  </si>
  <si>
    <t>As per site visit and statement of eye witness victim was passing near to transformer center at that time came in contact with leakage current via wet surrounding land due to rain.</t>
  </si>
  <si>
    <t>Dhajadi, Gordhanbhai Keshurbhai Tadavi</t>
  </si>
  <si>
    <t xml:space="preserve">Conductor of 11kv line snapped from Disc insulator and fallen down on fencing provide at farmer of sh. Manshukhbhai. Victim came in contact with this fencing and electrocuted. Snapped conductor was returned wire and feeder was not tripped. </t>
  </si>
  <si>
    <t>Conductor and disc hardware replaced.   Awareness among general public regarding electrical safety "Keep safe distance from Electrical line &amp; Network of PGVCL" during khedut-shibir &amp; village meeting regularly.</t>
  </si>
  <si>
    <t>Liliya, Kuldeep Maheshbhai Dabhi</t>
  </si>
  <si>
    <t>During site visit street-light fixture on LT pole found short causing flow of leakage current in earthing GI wire. On accident day due to rain surrounding land of this pole was wet. There is no eyewitness hence victim may came in contact of this leakage current by direct touch or through wet surrounding land.</t>
  </si>
  <si>
    <t>If Gram panchayat done maintanance of steet light fixture for regular interval than this accident may not occurred.</t>
  </si>
  <si>
    <t>maintanance done of street light</t>
  </si>
  <si>
    <t>Street light bracket disconnected &amp; Awareness among general public regarding electrical safety "Keep safe distance from Electrical line &amp; Network of PGVCL" during khedut-shibir &amp; village meeting regularly.</t>
  </si>
  <si>
    <t>Jagathiya, Wild Animal (Leopard)</t>
  </si>
  <si>
    <t>As per eyewitness statement accident occurred when Leopard tried to catch the bird seating on TC and at that time came in contact with live 11 KV jumper and Due to this Leopard electrocuted.</t>
  </si>
  <si>
    <t>Devalpur, Buffalo of Karshanbhai Merubhai Solanki</t>
  </si>
  <si>
    <t>2.8.19</t>
  </si>
  <si>
    <t>As per owner’s statement when victim passed adjacent to the transformer centre got electrocuted and died. On site visit it has been observed that land surrounding to TC was highly wet due to rain. The accident may possibly occurred due to the victim came in contact of earthed GI wire and got electrocuted. However it could be confirmed after receipt of PM report as no any burnt spot observed on dead body of buffalo</t>
  </si>
  <si>
    <t>Earthing pipe provided &amp; Awareness among general public regarding electrical safety "Do not grazing their animals near the pole/ TC center" during khedut-shibir &amp; village meeting regularly.</t>
  </si>
  <si>
    <t>Savarkundala, Kadarbhai Sultanbhai Malek</t>
  </si>
  <si>
    <t>After information received very late from Police, site visit was done, according to eyewitness statement victim was found near LT pole. During investigation PM report was awaited and no one came forward to declare reason of this accident. Afterwards on receipt of PM report Today and after interference of local leader final investigation concluded in which it has come to knowledge that on accident day there was no power at victim house (cons no 85105054466) hence he went to LT pole to repair his service fault with a bamboo stick. But due to monsoon the bamboo stick was wet and when he tried to repair fault with the use of wet bamboo stick came in direct contact of LT Line and electrocuted.</t>
  </si>
  <si>
    <t>victim do not  climbed psc pole without permission of PGVCL for repair his service line than this accident may not occurred</t>
  </si>
  <si>
    <t>safety meeting arrenge with people</t>
  </si>
  <si>
    <t>Police complaint lodged against  victim for unauthorised work &amp; Awareness among general public regarding electrical safety "Keep safe distance from Electrical line &amp; Network of PGVCL" during khedut-shibir &amp; village meeting regularly.</t>
  </si>
  <si>
    <t>Chotara, Batukgiri Gulabgiri Gauswami</t>
  </si>
  <si>
    <t>7.8.19</t>
  </si>
  <si>
    <t xml:space="preserve">As per information collected from local villagers victim was mentally unstable and climb on DP of transformer and during that time due to his own negligence incidentally came in contact with live wire and electrocuted. Further investigation under progress.  </t>
  </si>
  <si>
    <t>Bhukhali Santhali, Ankesh M Kansagara</t>
  </si>
  <si>
    <t>As per site visit it is come to knowledge that, 11 KV Ramdev JGY feeder emanating from 66 KV Ranuja SS was in fault and to repair feeder fault Victim went there with other EA. After found jumper fault on above mentioned location, victim climbed on AB switch DP without taking line clear. He only had informed GETCO operator to rack out breaker from panel. Then he had made earthing only one side, When he was working on DP, Power flowing in line from unknown source on either side where earthing was not done. Due to this he electrocuted and falls down from DP.</t>
  </si>
  <si>
    <t>SCN  issued to victim &amp; Strictly instruction given to all line staff to use safety measures &amp; tools while working on line.</t>
  </si>
  <si>
    <t>Likhala, Buffalo of Himmatbhai Nanubhai Savaliya</t>
  </si>
  <si>
    <t xml:space="preserve">When buffalo passing near LT line which conductor Brocken at Likhala agriculture area. At the time of accident surrounding land of that location was wet. Victim came in contact of live conductor so current passing through victim body (buffalo body) and accident occurred.  </t>
  </si>
  <si>
    <t>Mavjinjava, Bhanubhai Punjabhai Dahadhal</t>
  </si>
  <si>
    <t xml:space="preserve">As per site visit &amp; information received, it is come to knowledge that Victim was doing unauthorized work on Transformer center without informing PGVCL. At that time he accidentally touched with live 11KV line jumper of Transformer and electrocuted.   </t>
  </si>
  <si>
    <t>Police complaint lodged against victim for unauthorised work &amp; Awareness among general public regarding electrical safety "Keep safe distance from Electrical line &amp; Network of PGVCL" during khedut-shibir &amp; village meeting regularly.</t>
  </si>
  <si>
    <t>Devalpur, Cow of Jadavbhai Ranabhai Chhatrodiya</t>
  </si>
  <si>
    <t>As per site visit and primary investigation it is found that Due to heavy wind &amp; rain, tree branch was fallen on existing 11 KV Bhavani AG feeder and due to this 2 no of pole of tapping line of Bhavani AG break from bottom and fall down at that time cow passed under the tapping line of 11 KV line of Bhavani AG feeder and came in contact with live conductor and cow got electrocuted. Further investigation is under progress. </t>
  </si>
  <si>
    <t>Pole erected &amp; Awareness among general public regarding electrical safety "Do not grazing their animals near the pole/ TC center" during khedut-shibir &amp; village meeting regularly.</t>
  </si>
  <si>
    <t>Malshram, Cow of Rahulgiri Harigiri Goswami</t>
  </si>
  <si>
    <t>As per owner statement due to wind coconut tree branch fall on to the LT line and one of the conductor broken and laying on the land and at the same time victim cow passed their and came in contact of this broken wire and electrocuted.</t>
  </si>
  <si>
    <t>Hindorana, 2 Sheep of Bhopabhai Malabhai Hadgarda</t>
  </si>
  <si>
    <t>27.8.19</t>
  </si>
  <si>
    <t>While Sheep passing under village transformer center at that time leakage current passing through G.I earthing wire and sheep was came in contact with G.I earthing wire and got electrode and died on same time</t>
  </si>
  <si>
    <t>Mavjinjava, Bharatbhai Kashorbhai Dobariya</t>
  </si>
  <si>
    <t>28.8.19</t>
  </si>
  <si>
    <t>As per site visit, information collected there is no eyewitness of this accident but looking to nature of injuries to victim it is electrical accident. Also during site visit spot found on LT bushing so, victim may be trying to do unauthorized work on transformer without isolating 11KV line by cutting DO fuse and may came in contact with live LT part of LT bushing and electrocuted.</t>
  </si>
  <si>
    <t>Dis connect connection &amp; Awareness among general public regarding electrical safety "Keep safe distance from Electrical line &amp; Network of PGVCL" during khedut-shibir &amp; village meeting regularly.</t>
  </si>
  <si>
    <t>Chital, Wild Animal (Nilgai)</t>
  </si>
  <si>
    <t>As per letter received from forest department on date 30.8.2019, site visit and statement of eye witness, with use of direct unauthorized connection from LT line pole fencing made live so as to prevent animal entering in farm. Nilgai came in direct with this live fencing and got electrocuted.</t>
  </si>
  <si>
    <t>Police complaint lodged against the Farmer</t>
  </si>
  <si>
    <t>Sonari, Buffelo of Nanubhai Virabhai Solanki</t>
  </si>
  <si>
    <t xml:space="preserve">As per investigation buffalo was rubbing her head to guy wire of 11 KV KESARIYA JGY DO DP pole no. KES/KEJ/067. At that time guy wire broken from guy rod and touched to jumper of DO DP and animal electrocuted. </t>
  </si>
  <si>
    <t>Providing of new guy wire &amp; Awareness among general public regarding electrical safety "Do not grazing their animals near the pole/ TC center" during khedut-shibir &amp; village meeting regularly.</t>
  </si>
  <si>
    <t>Moti Fafani, Buffelo of Govindbhai Rambhai Chandera</t>
  </si>
  <si>
    <t>As per site visit and primary investigation it is found that Due to heavy wind &amp; rain, the tree branch was fallen on existing 11 KV line of Fafani AG feeder and live conductor snapped and at the same time the buffalo came in contact with live conductor and got electrocuted. Further investigation is under progress.</t>
  </si>
  <si>
    <t>Bhadiyavadar, Panchabhai Lakhabhai Dangodara</t>
  </si>
  <si>
    <t>26.9.19</t>
  </si>
  <si>
    <t>From information collected and Preliminary investigation victim found laid down near Transformer Center. A piece of aluminium wire PVC PIPE made ro5 work like DO rod was found near this TC.  So as per Primary investigation this person got shocked while carrying out Un -authorized work on Transformer Center of 11 KV Tapovan AG feeder of Una SS. On accident site there is an Ag connection in the name of Soniben Lakhabhai Dango darajjo, Consumer no. 89382011498, A2. PGVCL installation found OK and no any complain is registered for this location. Further information investigation under progress.</t>
  </si>
  <si>
    <t>Rajula, Sheep of Jinabhai Sukhabhai Chavada</t>
  </si>
  <si>
    <t>While Sheep and Goat passing From Road at that  time LT live copper wire broken from LT Pole and touched the animal and both animals got Electrocute and died on same time</t>
  </si>
  <si>
    <t>Rajula, Goat of Jinabhai Sukhabhai Chavada</t>
  </si>
  <si>
    <t>Amreli, Cow of Nanubhai Mangabhai Siroya</t>
  </si>
  <si>
    <t>Due to rain Guy at end pole get Unearthed causing pole to tilt. Due to this collision of conductor occurred resulting in snapping of conductor. Animal came in contact with this live conductor and Electrocuted.</t>
  </si>
  <si>
    <t>New guy provided &amp; Awareness among general public regarding electrical safety "Do not grazing their animals near the pole/ TC center" during khedut-shibir &amp; village meeting regularly.</t>
  </si>
  <si>
    <t>Una, Buffalo of Iqbalbhai Hasanbhai Choradava</t>
  </si>
  <si>
    <t>As per site visit, eyewitness statement and PM report received on 03.10.19 buffalo was passing on big heap of garbage storage near 11 KV line. As reason is electrocution victim may came in induction zone of 11 KV line as horizontal and vertical distance is reduced to danger level.</t>
  </si>
  <si>
    <t>Remove garbage &amp; Awareness among general public regarding electrical safety "Do not grazing their animals near the pole/ TC center" during khedut-shibir &amp; village meeting regularly.</t>
  </si>
  <si>
    <t>Mitiyaz, Buffalo of Rambhai Arajanbhai Balai</t>
  </si>
  <si>
    <t>As per site visit and primary investigation it is found that due to heavy wind &amp; rain the tree branch was fallen on exiting lt line of 11 kv Rajpara ag feeder and live conductor snapped and at the same time the buffalo came in contact with live conductor and got electrocuted. Further Investigation is under progress.</t>
  </si>
  <si>
    <t>Adpokar, Buffelao of Bhavshingbhai Devashibhai Rathod</t>
  </si>
  <si>
    <t>As per site visit and primary investigation it is found that due to heavy wind &amp; rain the tree branch was fallen on exiting lt line of 11 kv SHEDHAYA ag feeder and live conductor snapped and at the same time the buffalo came in contact with live conductor and got electrocuted. Further Investigation is under progress</t>
  </si>
  <si>
    <t>Amreli, Vithalbhai Mohanbhai Dangar</t>
  </si>
  <si>
    <t>This accident came to knowledge while line staff attending LT line fault on 07.10.19.accident location is LT Pole with 3c LT ABC.Due to heavy wind and rain on dated 6.10.19 one big tree branch fallen on LT ABC mid span.Due to this ABC Cable stretched and messenger conductor also broken so LT ABC insulation scraped in c-clamp and damaged and touch with c-clamp to which pole earthing connected. Thus leakage current flowing via GI earthing wire to earth. An iron sheet put adjoining to LT pole which became live as GI is touching to this. Victim while coming from toilet touch with iron sheet and electrocuted. Victim house is far away from pole and unauthorized construction of toilet was done near to LT pole</t>
  </si>
  <si>
    <t>Reactivation of earthing &amp; notice issued to consumer for illegal construction near lt line &amp;  Awareness among general public regarding electrical safety "Do not grazing their animals near the pole/ TC center" during khedut-shibir &amp; village meeting regularly.</t>
  </si>
  <si>
    <t>Hudalai, Jagadishbhai Lalajibhai Yadav</t>
  </si>
  <si>
    <t>As per site visit &amp; information received, it is come to knowledge that N G Mayatra (LM) and J L Jadav (EA Victim) were attending Ag consumer complaint of MukeshbhaiBhimjibhai. To repair Jumper on Transformer Center, Line Clear Permit of 11kv Hudali Ag feeder from 66kv Chalala SS was taken by Shri Mayatra and Shri Jadav was trying to repair jumper on TC. As per site visit, the said Location was of 11kv Zar Ag feeder emanating from 66kv Hudali SS &amp; same was not checked or verify them and also Earthing was not done by them. Hence due to wrong feeder LCP taken By N G Maytra (LM) Victim Shri Jadav came in contact with live line of 11kv Zar AG feeder and got electric shock.</t>
  </si>
  <si>
    <t>supervisor was suspended and CS  issued to victim &amp; Strictly instruction given to all line staff to use safety measures &amp; tools while working on line.</t>
  </si>
  <si>
    <t>Tori, Girishbhai Gunvantbhai Teraiya</t>
  </si>
  <si>
    <t>As per site visit it is come to knowledge that 11 kv Bethadiya Ag feeder emanating from 66KV Tori SS was in fault and G.K.Rajyaguru ALM was on feeder to rectify feeder fault with taking Line Clear of the Feeder. At the same time Victim was doing fault of Ag Consumer Babubhai Keshubhai Savaliya in same feeder without neither taking line clear nor without informing to other staff or office. When G.K.Rajyaguru had return Line clear of Feeder at 10:00 o'clock approx., Victim was working on Transformer Center without using any safety tools and without following safety procedure and hence he electrocuted &amp; fall down from Transformer Center. He is referred to sterling hospital Rajkot for further treatment. Detail investigation still under progress to find in detailed reason</t>
  </si>
  <si>
    <t>Amreli, Dushyantbhai Jayantibhai Virani</t>
  </si>
  <si>
    <t>11.10.19</t>
  </si>
  <si>
    <t>As per information received from, Taluka police station amreli on today date: 12/10/19 at 11:30 am and as per site visit, Accident location is HT line of 11 kv chakkargadh ag feeder which is passing through newly formed plotting area (Open Area). RCC road is formed by plot developer by filling of 1.0 meter from ground level and 9 inch of concrete foundation prepared above RCC road for fixing street light MS tabular pole. Victim has taken himself sub contract for this street light pole erection work and during erection of this tabular pole which length is 6.2 mtr (20.0 feet) is come in direct contact with side conductor of HT line at 1 feet below from top of tabular pole so victim get electrocuted and fatal human accident occur. At site it is found that this tabular pole location is near to HT line PSC pole and line is very old and line to ground clearance is also as per norms but due to 1 mtr ground filling and 9 inch concrete foundation and 6.2 meter length of tabular pole and negligence and carelessness of victim himself this human fatal accident occur.</t>
  </si>
  <si>
    <t>Police complaint agaist plot developer &amp;  Awareness among general public regarding electrical safety "Do not grazing their animals near the pole/ TC center" during khedut-shibir &amp; village meeting regularly.</t>
  </si>
  <si>
    <t>Vavdi, Vijaybhai Ghanshyambhai Pandya</t>
  </si>
  <si>
    <t>As per site visit and information Received accident location is 10 KVA transformer of 11 KV Vasuki AG feeder. As per Bhavnagar zonal office letter no. BZ/TECH/SE/1062 dt: - 14/10/2019 for cross verification of contractor’s bill, EE ZONAL OFFICE allotted work to D.B. Joshi (DE BVN Zone) with local staff V.G.Pandya (ALM) Babra Rural and contractor supervisor Hardevsingh Gohil. During cross verification work in AG area of vavdi village of 11 kv vasuki ag feeder for project no. 227975 dt: - 23.08.2018. At approximate 10.30 AM. When DE (D.B. joshi) and contractor supervisor verify pole numbering of tapping pole. As only inventory verification work victim was not supposed to climb any pole or TC centre. However incidentally victim climb on 10 KVA transformer center of 11 kv Vasuki AG feeder which power was ON in 3-phase to find some details on transformer center at that time accidently might be came in induction zone of 11KV jumper between DO fuse and HT bushing and victim electroducted and fall down to ground. No tripping observed in Feeder. Primary treatment given at site and then first came to civil Hospital Babra for primary treatment and then admitted in sterling Hospital Rajkot. In this non-fatal Accident victim gets burns (Approximately 30%) on backside area.</t>
  </si>
  <si>
    <t>SCN  issued to victim after duty joint &amp; Strictly instruction given to all line staff to use safety measures &amp; tools while working on line.</t>
  </si>
  <si>
    <t>Khisari, Nanubhai Bavbhai Sisnada</t>
  </si>
  <si>
    <t>As per site visit &amp; information gathered, HT Conductor of 11kv Dabhali Ag Feeder broke from Disc Insulator of DP structure which is existing in Victim's Farm. When Victim was working in his Farm, broken conductor might be fallen on him and he got electrocuted. Detail Investigation under process with PM report awaited.</t>
  </si>
  <si>
    <t>Nesadi, Bharatbhai Maganbhai Uma</t>
  </si>
  <si>
    <t>As per the preliminary investigation Farmer sh.Mukeshbhai Babubhai Kathiriya have Fencing around his farm at village- Nesadi. This fencing was made live by taking direct power from LT Line. The victim shri Bharatbhai Maganbhai Uma accidentally came in contact with this fencing and got electrocuted</t>
  </si>
  <si>
    <t>Police complaint agaist farm owner &amp;  Awareness among general public regarding electrical safety "Do not grazing their animals near the pole/ TC center" during khedut-shibir &amp; village meeting regularly.</t>
  </si>
  <si>
    <t>Katharota, Mukeshbhai Natubhai Padaya</t>
  </si>
  <si>
    <t>The victim deputed to collect fail TC detail of Ramaji Kalyan Savaliya 88121/00365/2 of Kathrota. As per site visit it is come to knowledge that Victim was trying to read details of name plate of failed 25kva Transformer of Ramjibhai Kalyanbhai at Vill:Kathrota without shut off power supply of Rechak feeder. At that time accidentally he might be directly came in contact with live 11kv line or came in induction zone of 11kv line because Feeder's power supply is ON in single phase during that time. Hence he got electric shock &amp; fall down from Transformer Center. He is referred to Wock heardt hospital Rajkot for further treatment. Detail investigation still under progress to find detailed reason</t>
  </si>
  <si>
    <t>Gavadaka, Vipulbhai Babubhai Chavada</t>
  </si>
  <si>
    <t>11.12.19</t>
  </si>
  <si>
    <t>As per site visit, Accident location is river crossing span of 270 meters of 11Kv Devrajiya JGY feeder under Shetrunji River with no joints. The said span is provided with 4 pole-structure of 11 meter girder poles along with concrete foundation on each pole on both side. Also both 4 pole found straight. Victim &amp; other 2 labours were doing unauthorized sand digging work without any lease or any other govt permission by tractor trolley under 11Kv Devrajiya JGY Line and probably at middle of the river. After, tractor trolley filling with river sand, victim was standing on this sand filled tractor trolley where accidentally his neck touched with 11Kv live conductor of this feeder and get electrocuted. Due to this incident, conductor broked and hence feeder tripped immediately.</t>
  </si>
  <si>
    <t>Re-joint and re-strining of conductor and police complain against defaulter &amp; Strictly instruction given to all line staff to use safety measures &amp; tools while working on line.</t>
  </si>
  <si>
    <t>Garani, Arvindbhai Shambhubhai Chaniyara</t>
  </si>
  <si>
    <t>26.12.19</t>
  </si>
  <si>
    <t xml:space="preserve">As per site visit and victim's son statement this accident happened when victim tried to take unauthorized power from Sh..Devrajbhai Manjibhai Kidiya transformer centre situated at approx. 450 meter away from small temple where he wants to light the lamp. During site visit evidence found was plier, bamboo stick, hair on upper side of stay insulator, open DO fuse and tripping on this feeder around accident time period. 
week and yesterday they came here and took this unauthorized connection. Today due to fluctuations victim tried to repair it by isolating HT side fuse and on the base of evidence he may came in contact with HT line. PM report awaiting and further </t>
  </si>
  <si>
    <t>Unauthorised power taken from transformer  &amp; Awareness among general public regarding electrical safety "Do not grazing their animals near the pole/ TC center" during khedut-shibir &amp; village meeting regularly.</t>
  </si>
  <si>
    <t xml:space="preserve">Una, Karashanbhai Virabhai Bambhaniya (FH)
</t>
  </si>
  <si>
    <t>25.1.20</t>
  </si>
  <si>
    <t>From information collected and Preliminary investigation Concrete mixture dumper truck GJ 03 CL 9922 was parked under 11 kv Ravaldam Ag for some repairing work near Harbhole Gas Welding Workshop at Una. Accident occurred due to Sr No 1 victim, while having some work when climbed on back side of bucket of concrete mixer dumper truck and that time accidentally came in contact with 11 kv live line. At same time Sr no 2 &amp; 3 victims were working under the truck foreside were also came in contact of truck body and all 3 victims got electrocuted. Sr no1 Victim fall down to ground all victims were brought to hospital where victim 1 declared died and victim 2 and 3 are under treatment</t>
  </si>
  <si>
    <t xml:space="preserve"> Awareness among general public regarding electrical safety "Do not grazing their animals near the pole/ TC center" during khedut-shibir &amp; village meeting regularly.</t>
  </si>
  <si>
    <t>Una, Sabirbhai Satarbhai Mansuri (NFH)</t>
  </si>
  <si>
    <t>Una, Moinbhai Rafiqbhai Mansuri (NFH)</t>
  </si>
  <si>
    <t>Bhalvav, Govindsingh Mohansingh Ravat</t>
  </si>
  <si>
    <t>19.2.20</t>
  </si>
  <si>
    <t>As per information received and site visit, from morning contractor gang of Vikas Construction had started work for erection of New HT and TC for new AG connection of Arjan Kanji Chovatiya at village-Bhalvav. Approximate 12:00 Noon contractor gang’s Mukaddam  Shri Vijay Mohan Rajput had asked LI Damnagar Shri R. A. Gohil to take line clear of 11kv ShaktiNagar AG feeder as work of fixing tapping angle and other accessories is to be done at exist 11 kv  live pole. LI Gohil As per work distribution LI Gohil was at Shakhpur AG feeder for maintenance with two contractor Gangs. LI was not at accident site where new AG connection work was going on.  After that LI take LC of shaktinagar AG feeder at 12:20 Noon and informed Mukaddam to carried out the work after short and earth the line. Mukaddam had short and earth the line with chain on previous pole from the tapping. Actually the work of new connection tapping was from sitapur Feeder of Gariyadhar-2 s/dn. Mean while co incidentally, Line Man Shri R. P. Makvana of Gariyadhar -2 S/dn take LC of 11kv Sitapur AG feeder of Mandavi S/s for replacement of transformer which was in Single phase, so sitapur AG was in off position from 12:20 noon, simultaneously. At 13:30 hours LC of Sitapur AG feeder returned by shri Makvana and due to short &amp; earth on previous pole feeder was tripped immediately. During site visit it is noted that required work at tapping pole was completed so on returning LC victim might have experienced minor Leakage or came in induction zone and fallen down from pole first on barbered wire fencing  and then on ground. Co workers gave primary treatment to victim and then informed to JE Shri M. J. Joshi, then victim sent in Civil Hospital, Damnagar where Victim declared dead. During visit there is no any sparking on chain and After PM as per oral discussion with medical officer preliminary cause of death is due to head injury and there is no any evidence of electrical burns or shock. However final conclusion will be declared after receiving PM report.</t>
  </si>
  <si>
    <t>Nesadi-2, Pravinbhai Amarabhai Chavada</t>
  </si>
  <si>
    <t>As per morning work Distribution victim went for new 3-ph AG connection release work. Initially victim has completed connection release work in 11 kv Umiya AG feeder whose LC was taken by SB Bambhaniya, LM from 11:13 to 17:55 for maintenance work. For his work victim had informed Sh. Bambhaniya. Then after he went to another location to release second connection in same village. After fixing meter, when victim tried to give jumper at that time electrocuted as feeder was 11 KV Ghanshyamnagar AG instead of 11 KV Umiya AG. During site visit line short and earth procedures was not done by victim, required safety articles were not utilized as well as LC of feeder was also not taken. Tripping was recorded in 11 KV Ghanshyamnagar AG feeder during accident time period.Victim at present hospitalized at Bhavnagar. There is burned mark on leg, head injury &amp; fracture in leg. </t>
  </si>
  <si>
    <t>Rampara, Dipeshbhai Kishorbhai Dodiya</t>
  </si>
  <si>
    <t>29.3.20</t>
  </si>
  <si>
    <t>From information collected and primary investigation victim had gone to connect jumpers of new Agriculture connection of Arjanbhai Rambhai Ramu of Rampara village at that time the tapping angle fitted on top of one of the pole of Double pole structure came out from pole with D clamp fitting and the victim fall down with tapping angle on the ground and get injured at back side of waist. During investigation it is found that he has taken LC of feeder. Safety belt not utilized by victim. </t>
  </si>
  <si>
    <t xml:space="preserve"> Strictly instruction given to all line staff to use safety measures &amp; tools while working on line.</t>
  </si>
  <si>
    <t>Sayla, Shri Ashokbhai Thakarshibhai Chauhan</t>
  </si>
  <si>
    <t>As per site visit and prima facial evidences and information received from the owner of the premises, the victim late Shri Ashokbhai Thakarshibhai Chauhan was pouring water on the grit filled in the dumper truck which was parked beneath the 11 KV overhead line (Sayla city feeder) in an unauthorized and unsafe manner. Meanwhile he climbed on the truck with water pipe in his hand for pouring water on grit and accidently came in contact with the live overhead 11 KV line and was electrocuted and hence met with a fatal electrical accident. From the site visit it is confirmed that the overhead 11 KV line is in healthy condition with appropriate safe vertical distance from ground as per norms. Victim himself doing unauthorized and unsafe work met with the said fatal accident.</t>
  </si>
  <si>
    <t>Navagam, Buffalo of Navghanbhai Vaghjibhai Magvaniya</t>
  </si>
  <si>
    <t>16.4.19</t>
  </si>
  <si>
    <t>Due to Heavy wind and rain, the accident took place at Nava gam Ag Land area when 11KV Raj AG fdr HT Pole Insulator puncture and suddenly current flow to ground through HT Pole, and nearby area where there were Buffalos-2 and area covered with water logging. So two Buffalos electrocuted than local Civil Doctor checked and declared death due to electric shock at location side.</t>
  </si>
  <si>
    <t>HT pole proper earthing carried out</t>
  </si>
  <si>
    <t>Dhg, 1- Buffalo And 1- Cow Dineshbhai &amp; Chhelabhai</t>
  </si>
  <si>
    <t>Leakage current passed through neutral earthing  wire of transformer centre  due to  fault in SBI bank wiring R-Phase in ATM power circuit  and current pass through girder pole and external fencing, which  was touching to the pole, no PVC pipe was there and after cut out R-phase no leakage current found and current pass through external fencing buffalo was came in contact which already in contact  with TC Fencing and RSJ Pole with earth wire hence buffalo electrocuted and died at the same time cow came in contact with buffalo and electrocuted.</t>
  </si>
  <si>
    <t>Kankavati, Haribhai Baldevbhai Ingrodiya</t>
  </si>
  <si>
    <t>26.4.19</t>
  </si>
  <si>
    <t>Victim was climbing to PSC pole for repairing the HT jumper on DP structure due to fault occurred in 11 KV Kankavati AG feeder at that time his leg was slipped due to lost his balance when he reached at DO angle and victim was fallen down to earth and some injury on his leg and waist and non-fatal mechanical accident took place .At present victim is admitted in Government Hospital and necessary primary treatment is continue .Victim had utilized safety belt,helmet and safety shoes.</t>
  </si>
  <si>
    <t># Mechanical Accident (Due to Unbalance)
Instruction given to all line staff that proper care taken while climbing on &amp; climb down from the TC center / Pole in safety meeting.</t>
  </si>
  <si>
    <t>Dhrangadhara, Navneetbhai Dhuljibhai Ninama</t>
  </si>
  <si>
    <t>1.5.19</t>
  </si>
  <si>
    <t>Victim was working on tower ladder for LT line maintenance work, due to cable break of pulley of tower ladder, ladder slides down and victim lost his balance but not fall down (stay on ladder) victim’s right leg injured and non-fatal mechanical accident took place. At present victim is taken to hospital and necessary primary treatment taken on injury. Victim has used safety gadgets.</t>
  </si>
  <si>
    <t>Notice to tower ladder contractor.</t>
  </si>
  <si>
    <t>Dhrangadhara, James Pyara Jojo</t>
  </si>
  <si>
    <t>Victim was Roaming around Narsinhpara Area near Ramji Mandir Chock with loss  of mind ,suddenly think for suicide  by climbing on TC Structure, He ran and climbed on TC structure and touch jumper of transformer below DO Fuse and got electrocuted and hence do fuse open and feeder tripped so accident became non-fatal and TC fencing was existing at TC Centre.</t>
  </si>
  <si>
    <t>Wadhwan, Motibhai Boghabhai Mariya</t>
  </si>
  <si>
    <t>A mechanical accident occurred due to victim was doing Lt line removal work from second step of new PSC pole to dismantling deteriorated PSC pole adjoining new PSC pole at that time both PSC pole broken and victim was fall down to ground from second step of pole and injury on his leg and non-fatal mechanical accident took place and victim is admitted in hospital and necessary primary treatment is continue.</t>
  </si>
  <si>
    <t>Zobala, Bharatbhai Gabhabhai Jograna</t>
  </si>
  <si>
    <t>26.5.19</t>
  </si>
  <si>
    <t>Victim was the driver of Eicher and went to the farm of Arjanbhai Polabhai Parmar to unload drip irrigation tube and PVC pipe with his agency. Victim had parked his Eicher just below the 11 KV Vejalka AG line for unloading drip tube and PVC pipe. Victim climbed on heaps of the drip pipe in the truck trolley, while unloading the drip tube he accidently came in the contact with live conductor of 11 KV Vejalka feeder and got electrocuted and died. Ground clearance of the 11 KV Vejalka line at place of accident was approximately 14 feet and line span was loosened by mal-handling and self-mishandling of 11 KV line by the consumer</t>
  </si>
  <si>
    <t>Tikar, Manglabhai Babubhai Sangoda</t>
  </si>
  <si>
    <t>The said mechanical accident occurred at village Tikar , when victim was climbing on PSC pole for resolve the power fail complain of residential consumer named Shri Ukabhai Haribhai Parmar , consumer no 27610004740 with all safety measures but while he climbed about 3 mtr distance from ground level suddenly his hand sleep from the pole due to wet PSC pole and he fall down and mechanical accident occurred</t>
  </si>
  <si>
    <t># Mechanical Accident (Due to Unbalance - wet pole)
Instruction given to all line staff that proper care taken while climbing on &amp; climb down from the TC center / Pole in safety meeting.</t>
  </si>
  <si>
    <t>Shekhpar, 3 Buffalo of Hathisangbhai Ramsangbhai  Chauhan</t>
  </si>
  <si>
    <t>28.7.19</t>
  </si>
  <si>
    <t>There was a heavy wind pressure at surrounding area of vill- Shekhpar due to that LT conductor snapped at that time 3 nos of buffalo passes near broken LT wire of 11 KV Limli AG feeder of LT line and 3 nos of buffalo get shocked and died at site</t>
  </si>
  <si>
    <t>Conductor Replaced &amp; Maintenance carried out</t>
  </si>
  <si>
    <t xml:space="preserve">Shekhpar, 3 Buffalo of Joghrajsinh Balubha Parmar     </t>
  </si>
  <si>
    <t xml:space="preserve">Shekhpar, 3 Buffalo of Pravinpuri Keshavpuri Goswami     </t>
  </si>
  <si>
    <t>Zobala, Sheep of Shri Mumabhai Ukabhai Bamba</t>
  </si>
  <si>
    <t xml:space="preserve">At approx. 06:40 am Mumabhai Ukabhai Bamba went to lake for routine grass feeding to sheeps and cow, there was moderate rain at that time and a kites wooden stick was wet and touch with top fittings hence leakage current pass to ground through PSC pole and at the same time sheeps were passing nearby RAN/KAR/336 HT pole of 11kv Karmad JGY line sheeps came in contact with HT pole and electrocuted.  </t>
  </si>
  <si>
    <t xml:space="preserve">A At approx. 06:40 am Mumabhai Ukabhai Bamba went to lake for routine grass feeding to sheeps and cow, there was moderate rain at that time and a kites wooden stick was wet and touch with top fittings hence leakage current pass to ground through PSC pole and at the same time sheeps were passing nearby RAN/KAR/336 HT pole of 11kv Karmad JGY line sheeps came in contact with HT pole and electrocuted.  </t>
  </si>
  <si>
    <t>Dhrangadhara, Buffalo of Harshadbhai Arjanbhai Mundhva</t>
  </si>
  <si>
    <t>There was rain in that area and as per site visit it is came to know that due to disc insulator puncture at shackle point on PSC pole &amp; earthing wire of PSC pole was already cut position and due to wet atmosphere so leakage current was passed through disc insulator, angle to wet PSC pole and buffalo might be came in contact of PSC pole and electrocuted and died.</t>
  </si>
  <si>
    <t>HT pole proper earthing carried out &amp; disc insulator replaced</t>
  </si>
  <si>
    <t xml:space="preserve">Dhrangadhara, Bhatti Firozbhai Hasambhai </t>
  </si>
  <si>
    <t>After site visit it is come to know that height of HT line from ground level is sufficient but height of HT line from plinth level was not sufficient due to plinth work is carried out for new construction work near HT line and victims were working at construction  site and at that time when they were trying to fix the column bar cage, one of the victim slipped slight so column bar cage tilted slight towards HT line passing nearby &amp; came in contact with HT line and they all three electrocuted and feeder was tripped at that time and hence non-fatal electrical accident took place. Then they were taken to private hospital and initial treatment started.</t>
  </si>
  <si>
    <t>Dhrangadhara, Ramzanbhai Mahebubbhai</t>
  </si>
  <si>
    <t>Dhrangadhara, Shohilbhai Subhanbhai</t>
  </si>
  <si>
    <t>Surendranagar, Buffalo of Ranchhodbhai Bhikhabhai</t>
  </si>
  <si>
    <t>8.8.19</t>
  </si>
  <si>
    <t>During site visit street light fixture on LT pole found short causing flow of leakage current in earthing GI wire of transformer. On accident day due to moderate rain surrounding land of this transformer structure was wet. Animal may came in contact of this leakage current by direct touch or through wet surrounding land.</t>
  </si>
  <si>
    <t>Dhrangadhara, Buffalo of Mukeshbhai Chhelabhai Mundiya</t>
  </si>
  <si>
    <t>As per site visit it is came to know that nearby Zupadpatti person has taken unauthorized power by single phase service wire lungar from transformer. The wire lying down on ground from transformer to his hut and lungar wire has joints and leakage power passed through it. Buffalo passed nearby this wire and come in contact with this induction zone of leakage power of service wire and got electrocuted and died.</t>
  </si>
  <si>
    <t>Wadhwan, Cow of Kanjibhai Lakhabhai Bambha</t>
  </si>
  <si>
    <t>Due  to street light fixture on a LT pole found short came in contact with girder pole,  leakage current passes through girder pole to earth wet soil due to the heavy rain &amp; wet condition and hence current pass through animal body</t>
  </si>
  <si>
    <t>LT pole earthing reactivated &amp; street light fixture removed</t>
  </si>
  <si>
    <t>Zapodar, Buffalo of Rameshbhai Laksmanbhai Rojasara</t>
  </si>
  <si>
    <t>As per site visit nr. Transformer center’s first LT pole street light fixture conn. Given to that LT pole and street light fixture’s wire conn. Was given to the LT pole G.I.wire and leakage current passes through that G.I. wire and at that time buffalo passes nr. That LT pole and get shocked and died at site.</t>
  </si>
  <si>
    <t>Chotila, Buffalo of Dervadiya Raghavbahai Najabhai</t>
  </si>
  <si>
    <t>As per site visit &amp; information received, it is come to knowledge that neutral cable was fired at near pole of society hence leakage current passed to transformer center and due to heavy leakgae current neutral earthing to ground of transformer center. Area of transformer center is wet due to yesterday rain. Cow electrocuted  when passing near to this transformer and trying to eat grass around transformer center.</t>
  </si>
  <si>
    <t>Jasapar, Buffalo of Zalabhai Sangabhai Saraiya</t>
  </si>
  <si>
    <t>As per site visit &amp; information received, it is come to knowledge that the shackle insulator of LT line was fired and hence the LT line touch fabrication of LT pole and due to this leakage current passed through earthing wire of pole. Buffalo electrocuted when passing near to this LT pole and trying to eat grass around the LT pole</t>
  </si>
  <si>
    <t>LT pole earthing reactivated &amp; LT insulator replaced</t>
  </si>
  <si>
    <t>Kalasar, Buffalo of Sukhabhai Nanjibhai Padya</t>
  </si>
  <si>
    <t>As per site visit &amp; information received, it is come to knowledge that there is no any leakage current passes near TC structure and buffalo. So that there is no any reason found that buffalo was electrocuted. Detail investigation is under process and PM report is awaited</t>
  </si>
  <si>
    <t>Morsal, Buddalo of Laxmanbhai Ranchhodbhai Dabhi</t>
  </si>
  <si>
    <t>As per site visit and information received it is come to knowledge that Grampanchayat streetlight was faulty and leakage current passed through streetlight fabrication and which was touched to earthing GI wire of PSC pole and buffalo came in contact with GI wire and electrocuted.</t>
  </si>
  <si>
    <t>Memka, Buffalo of Jilabhai Butabhai Bharvad</t>
  </si>
  <si>
    <t>Accident was occurred when cow passed near LT pole at that time due to Heavy Wind and Rain LT Shackle insulator of PSC Pole slightly tilted so binding wire of shackle insulator came in contact to angle and earthing GI wire. So leakage current passed through that angle and earthing wire at that moment cow came in contact with earthing wire and electrocuted which is resulted into fatal Electrical Accident</t>
  </si>
  <si>
    <t>LT pole earthing reactivated &amp; proper maintenance has been carried out</t>
  </si>
  <si>
    <t xml:space="preserve">SAVADA, BUFFALO OF KALUBHAI MEVABHAI RANGIYA                                                       
</t>
  </si>
  <si>
    <t>During inspection of site it was came to known that on date.06.10.2019  in the Afternoon, when the cattle  of buffalo going back  towards village, one of the buffalo while passed near  psc pole rubbed the pole which was damage during recent cyclone and not possible to replace during water logged area ,broken down to earth, At same time one buffalo mouth was came in  contact to the live conductor and shocked and also  another one buffalo with came in direct touch to this shocked buffalo and electrocuted and tripping indicating earth fault relay recorded in 66  kv  substation patdi</t>
  </si>
  <si>
    <t>HT pole earthing reactivated &amp; proper maintenance has been carried out</t>
  </si>
  <si>
    <t xml:space="preserve">SAVADA, BUFFALO OF PASABHAI GANESHBHAI PARMAR
</t>
  </si>
  <si>
    <t>PANSHINA, SHRI MUKESHBHAI DANABHAI MAKVANA</t>
  </si>
  <si>
    <t>As per information received from sources of local villagers and video of the accident place the victim was unauthorizely cutting almond tree by axe after climbing on it on at his own risk. The tree was at proper distance from the HT line but was tall hence during the work of cutting tree, one tree branch fell on the nearby HT line and victim on the tree got electrocuted.</t>
  </si>
  <si>
    <t>KONDH, BUFFALO OF SHRI GANPATSIH SATUBHA ZALA</t>
  </si>
  <si>
    <t>After visiting the site, it was came to know that  an electrical Animal fatal accident occurred to 2 nos. of buffaloes of Ganpatsinh Satubha Zala at village- kondh. Existing 11 kv line of Sidhhnath Ag. Dom feeder passes through the Ganpatsinh’s farm,a guy wire of shackle pole. suddenly became loose from the earth and this shackle pole became inclined. So span of this 11 kv line became loose having distant approx. 2 to 3 ft. from ground. Suddenly the buffaloes foraged grass in this farm, went near the wire and came in contact with the loose span of  wire as the feeder was on, one of the conductor of that span may touch the buffalo and they came in contact with the live wire and leakage electric current passed to the body of the two buffaloes.</t>
  </si>
  <si>
    <t>Re-Stringing of conductor &amp; new guy wire provided at shackle point &amp; proper maintenance has been carried out</t>
  </si>
  <si>
    <t>LAKHTAR, BUFFALO OF SHRI NARSHIBHAI JIVABHAI AGHARA</t>
  </si>
  <si>
    <t>AS PER SITE VISIT THE BUFFALO IS STANDING NEAR TRANSFORMER CENTER OF THE LAKHATAR VILLAGE. MOREOVER ,THE BUFFALO IS SKETCHING ITS BODY BY THE HELP OF GUY WIRE OF TRANSFORMER CENTER , IN BETWEEN THE BUFFALO HAS PROVIDED HIGH TENSION ON GUY WIRE SO THE GUY WIRE WAS BREAKED FROM GROUND AND DUE TO HIGH TENSION ONE TURN OF GUY WIRE WOUND ON BUFFALO. DUE TO SAID INCIDENT THE BUFFALO HAS TRYING TO MOVE FAR FROM TRANSFORMER CENTER  BUT IT CANT DOING THE SAME DUE TO GUY WIRE WOUND IN COW ITSELF. HENCE ,THE BUFFALO IS RUNNING NEAR THE TRANSFORMER CENTER  AND TRYING TO REMOVE GUY WIRE FROM ITSELF, IN BETWEEN THE LOOSE END OF GUY WIRE TOUCH THE PIN INSULATOR OF DO FUSE AND BUFFALO GET ELECTROLUCTED AND DIED AT SITE.</t>
  </si>
  <si>
    <t>New guy provided &amp;  proper TC maintainace carried out</t>
  </si>
  <si>
    <t>RAMPARA, BUFFALO OF LIMBABHAI TEJABHAI TAMALIYA</t>
  </si>
  <si>
    <t>7.11.19</t>
  </si>
  <si>
    <t>After visiting the site, it was came to know that  Limabhai’s buffalo forged grass near the farm and when they passed, one conductor of LT overhead Line emanating from Arjanbhai’s Transformer, suddenly snapped and touched the body of two nos. of buffalo( one buffalo and one cattle) . As the feeder was on, they came in contact with the live wire and electric current passed to the body of that two buffalo</t>
  </si>
  <si>
    <t>Conductore replaced &amp; proper maintainace carried out</t>
  </si>
  <si>
    <t>DHG, SHRI MALABHAI VIRAMBHAI HADAGALA</t>
  </si>
  <si>
    <t>11.11.19</t>
  </si>
  <si>
    <t>After site visit it is come to know that height of HT line from ground level is sufficient It is found that victim MALABHAI VIRAMBHAI HADAGLA climbing on tree and cutting tree branches while cutting the branch one of the branch move downward due to weight of victim and came in contact with 11 kv jadeswar urban line which was passing near by and victim got electrocuted</t>
  </si>
  <si>
    <t>BHRUGUPUR, SHRI BHAVANBHAI RUPABHAI</t>
  </si>
  <si>
    <t>18.11.19</t>
  </si>
  <si>
    <t>A fatal electrical accident occurred to Bhavanbhai Rupabhai who was hired person by Rahimbhai Dayabhai Vadodiya for farming. Bhavanbhai Rupabhai went to Nanjibhai Lavjibhai Dabhi’s AG tc which is situated just near by Rahimbhai Dayabhai Vadodiya’s farm for some unauthorized work he directly touched live 11kv conductor just above the HT bushing of Transformer and he got electrocuted and died.Burnt part of skin can be clearly seen on conductor and support angle and base angle.</t>
  </si>
  <si>
    <t>NANI MORSAL, BUFFALO OF SHRI RATANBHAI SINDHABHAI SARARIYA</t>
  </si>
  <si>
    <t>15.12.19</t>
  </si>
  <si>
    <t>As per site visit the two phases of 11 KV Chotila City feeder is temporarily connected on 11 KV Sanghani JGY feeder passing near Nani Morsal Village and Buffalo is standing down the line of 11 KV Sanghani JGY feeder and the third phase of 11 KV Sanghani JGY is snapped and due to return power of the buffalo got electrocuted and died at site.</t>
  </si>
  <si>
    <t xml:space="preserve">Conductor replaced &amp; proper HT line maintainace carried out </t>
  </si>
  <si>
    <t>PATDI, CHIRAGBHAI ASHOKBHAI (ZINZUVADIYA) THAKOR</t>
  </si>
  <si>
    <t>25.12.19</t>
  </si>
  <si>
    <t>During the site visit, it is found that childrens of the nearby area are chasing the kite from conductor, during chasing the said top conductor snapped from pin binding, same time Victim was passing from same location for his morning work and conductor falls on victim solder, so he got electrocuted. And after that victim was sent to the hospital for treatment And doctor had declared him died. Tripping was not registered at 66 kv substation.</t>
  </si>
  <si>
    <t>Conductor replaced &amp; proper HT line maintainace carried out &amp; also Awareness among general public regarding electrical safety during khedut-shibir &amp; village meeting regularly</t>
  </si>
  <si>
    <t>Navagam, MUMABHAI KHENGARBHAI VAKHATPAR</t>
  </si>
  <si>
    <t>3.11.19</t>
  </si>
  <si>
    <t xml:space="preserve">As per site visit the 11 KV Chanpa JGY feeder is passed near pavan technocast.
Further as per information recieved from villagers the victim has gone with his cows, goat, blackship, etc for graze from 11 o'clock at 03/11/2019. At the mid-night the victim not came to his house and due to this the villagers have to make operation to find the victim and finally body of victim was found below the line of 11 KV Chanpa JGY (as asked by relative of victim).
Further on dated 03/11/2019  heavy wind and rain is there.
At the time of site visit there is no any sparking spot identify near the locations and no any skin was found in 11 KV Line of Chanpa JGY feeder. Moreover there is no any sparking spot found in earth. Hence, Actual death of victim can not justify without FSL and PM report.
</t>
  </si>
  <si>
    <t>MOTA BHADLA, RAMESHBHAI MERUBHAI GOHIL</t>
  </si>
  <si>
    <t>2.1.20</t>
  </si>
  <si>
    <t xml:space="preserve">A fatal Electrical Accident occurred to Rameshbhai Merubhi Gohil On dated 02/01/2020 at apprxi 9.05 am to 9.10 am hrs as per information received from shri tulshibhai (9925214288). As per site visit victim was doing un authorize jumper work at Vallabhbhai Narshibhai Mer, cos no:-73581/00754/1 location:- NAG/MBH/103/L001/DT63 where himself took unauthorized  line clear from 66 Kv Nagadka ss of 11 Kv Motabhadala Ag, (and inspite of victiom shri Rameshbhai Merubhai Gohil being a outsider and not employee of PGVCL he was given LC by GETCO 66 KV Nagadaka ss) where he electrocuted and fall down from transformer center during primary medical treatment victim was declared dead.
Studying MRI data of panel energy meter of 11 KV Motabhadala Ag feeder and other Ag consumers energy meter MRI data prima facie it is observed that power in 11 KV Motabhadala Ag feeder was on from panel at 66 KV nagadka SS and it was not made off from nagadka ss
</t>
  </si>
  <si>
    <t>Awareness among general public regarding electrical safety during khedut-shibir &amp; village meeting regularly &amp; FIR done</t>
  </si>
  <si>
    <t>RUPAVATI, BUFFALO OF VALABHAI VELABHAI CHIRODIYA</t>
  </si>
  <si>
    <t xml:space="preserve">A Fetal animal accident occurred due to buffalo rubbing its head with transformer pole and near transformer center surrounding area water logging due to eater stirage tank(Avado) for animals drinking.At the time of buffalo rubbing transformer pole,leakage current passing in earth through GI wire and buffalo got shocked. </t>
  </si>
  <si>
    <t>SOKHDA, BUFFALO OF BHIMABHAI RAMABHAI</t>
  </si>
  <si>
    <t>3.3.20</t>
  </si>
  <si>
    <t>As per site visit and primary investigation it is found that due to live open HT burnt jumper came in contact with ms angle and GI earthing  pipe was removed by some miscreants and earthing wire from this soil was loosened and buffalo came in contact and electrocuted. Further investigation is under progress.</t>
  </si>
  <si>
    <t>1 HALF UPTO APR-19 TO SEP -19</t>
  </si>
  <si>
    <t>2 HALF UPTO OCT-19 TO MAR-20</t>
  </si>
  <si>
    <t>2019-20</t>
  </si>
  <si>
    <t>JAN-20</t>
  </si>
  <si>
    <t>FEB-20</t>
  </si>
  <si>
    <t>MAR-20</t>
  </si>
  <si>
    <t>JAN -20 to MAR-20</t>
  </si>
  <si>
    <t>OCT-19</t>
  </si>
  <si>
    <t>NOV-19</t>
  </si>
  <si>
    <t>DEC-19</t>
  </si>
  <si>
    <t>OCT -19 to DEC-19</t>
  </si>
  <si>
    <t>JUL-19</t>
  </si>
  <si>
    <t>AUG-19</t>
  </si>
  <si>
    <t>SEP-19</t>
  </si>
  <si>
    <t>JUL -19 to SEP-19</t>
  </si>
  <si>
    <t>APR-19</t>
  </si>
  <si>
    <t>MAY-19</t>
  </si>
  <si>
    <t>JUN-19</t>
  </si>
  <si>
    <t>APR -19 to JUN-19</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</si>
</sst>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5" formatCode="&quot;$&quot;#,##0_);\(&quot;$&quot;#,##0\)"/>
    <numFmt numFmtId="164" formatCode="_ * #,##0_ ;_ * \-#,##0_ ;_ * &quot;-&quot;_ ;_ @_ "/>
    <numFmt numFmtId="165" formatCode="_ * #,##0.00_ ;_ * \-#,##0.00_ ;_ * &quot;-&quot;??_ ;_ @_ "/>
    <numFmt numFmtId="166" formatCode="&quot;$&quot;#,##0.00;[Red]\-&quot;$&quot;#,##0.00"/>
    <numFmt numFmtId="167" formatCode="_-&quot;$&quot;* #,##0_-;\-&quot;$&quot;* #,##0_-;_-&quot;$&quot;* &quot;-&quot;_-;_-@_-"/>
    <numFmt numFmtId="168" formatCode="_-&quot;$&quot;* #,##0.00_-;\-&quot;$&quot;* #,##0.00_-;_-&quot;$&quot;* &quot;-&quot;??_-;_-@_-"/>
    <numFmt numFmtId="169" formatCode="dd\-mm\-yy;@"/>
    <numFmt numFmtId="170" formatCode="0.000"/>
    <numFmt numFmtId="171" formatCode="&quot;\&quot;#,##0.00;[Red]\-&quot;\&quot;#,##0.00"/>
    <numFmt numFmtId="172" formatCode="_-* #,##0.00\ &quot;€&quot;_-;\-* #,##0.00\ &quot;€&quot;_-;_-* &quot;-&quot;??\ &quot;€&quot;_-;_-@_-"/>
    <numFmt numFmtId="173" formatCode="#,##0.0"/>
    <numFmt numFmtId="174" formatCode="_-* #,##0\ _F_-;\-* #,##0\ _F_-;_-* &quot;-&quot;\ _F_-;_-@_-"/>
    <numFmt numFmtId="175" formatCode="_-* #,##0.00\ _F_-;\-* #,##0.00\ _F_-;_-* &quot;-&quot;??\ _F_-;_-@_-"/>
    <numFmt numFmtId="176" formatCode="#,##0.00000000;[Red]\-#,##0.00000000"/>
    <numFmt numFmtId="177" formatCode="_ &quot;Fr.&quot;\ * #,##0_ ;_ &quot;Fr.&quot;\ * \-#,##0_ ;_ &quot;Fr.&quot;\ * &quot;-&quot;_ ;_ @_ "/>
    <numFmt numFmtId="178" formatCode="_ &quot;Fr.&quot;\ * #,##0.00_ ;_ &quot;Fr.&quot;\ * \-#,##0.00_ ;_ &quot;Fr.&quot;\ * &quot;-&quot;??_ ;_ @_ "/>
    <numFmt numFmtId="179" formatCode="&quot;\&quot;#,##0.00;[Red]&quot;\&quot;\-#,##0.00"/>
    <numFmt numFmtId="180" formatCode="&quot;\&quot;#,##0;[Red]&quot;\&quot;\-#,##0"/>
    <numFmt numFmtId="181" formatCode="mm/dd/yy"/>
    <numFmt numFmtId="182" formatCode="dd\-mm\-yy"/>
    <numFmt numFmtId="183" formatCode="\\#,##0.00;[Red]&quot;-\&quot;#,##0.00"/>
    <numFmt numFmtId="184" formatCode="_-* #,##0.00&quot; €&quot;_-;\-* #,##0.00&quot; €&quot;_-;_-* \-??&quot; €&quot;_-;_-@_-"/>
    <numFmt numFmtId="185" formatCode="#,##0&quot; грн.&quot;;\-#,##0&quot; грн.&quot;"/>
    <numFmt numFmtId="186" formatCode="&quot;грн.&quot;#,##0.00;[Red]&quot;-грн.&quot;#,##0.00"/>
    <numFmt numFmtId="187" formatCode="[$-409]mmmm\-yy;@"/>
    <numFmt numFmtId="188" formatCode="mmm"/>
    <numFmt numFmtId="189" formatCode="[h]:mm"/>
    <numFmt numFmtId="190" formatCode="[$-409]d\-mmm\-yy;@"/>
    <numFmt numFmtId="191" formatCode="dd/mm/yy;@"/>
    <numFmt numFmtId="192" formatCode="[$-14009]d\.m\.yy;@"/>
    <numFmt numFmtId="193" formatCode="d\.m\.yy;@"/>
    <numFmt numFmtId="194" formatCode="dd\.mm\.yy;@"/>
    <numFmt numFmtId="195" formatCode="0.0000"/>
    <numFmt numFmtId="196" formatCode="0.00000"/>
    <numFmt numFmtId="197" formatCode="0.000000000"/>
    <numFmt numFmtId="198" formatCode="0.000000000000"/>
    <numFmt numFmtId="199" formatCode="0.00000000"/>
    <numFmt numFmtId="200" formatCode="0.0000000000"/>
  </numFmts>
  <fonts count="15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b/>
      <sz val="8"/>
      <color indexed="8"/>
      <name val="Bookman Old Style"/>
      <family val="1"/>
    </font>
    <font>
      <sz val="8"/>
      <color indexed="8"/>
      <name val="Bookman Old Style"/>
      <family val="1"/>
    </font>
    <font>
      <sz val="10"/>
      <color indexed="8"/>
      <name val="Bookman Old Style"/>
      <family val="1"/>
    </font>
    <font>
      <sz val="8"/>
      <color indexed="8"/>
      <name val="Times New Roman"/>
      <family val="1"/>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b/>
      <sz val="14"/>
      <name val="Times New Roman"/>
      <family val="1"/>
    </font>
    <font>
      <sz val="11"/>
      <color indexed="10"/>
      <name val="Arial"/>
      <family val="2"/>
    </font>
    <font>
      <sz val="8"/>
      <name val="Bookman Old Style"/>
      <family val="1"/>
    </font>
    <font>
      <sz val="11"/>
      <color theme="1"/>
      <name val="Calibri"/>
      <family val="2"/>
      <scheme val="minor"/>
    </font>
    <font>
      <sz val="10"/>
      <color theme="1"/>
      <name val="Arial"/>
      <family val="2"/>
    </font>
    <font>
      <b/>
      <sz val="8"/>
      <name val="Bookman Old Style"/>
      <family val="1"/>
    </font>
    <font>
      <sz val="10"/>
      <name val="Trebuchet MS"/>
      <family val="2"/>
    </font>
    <font>
      <sz val="10"/>
      <name val="Calibri"/>
      <family val="2"/>
      <scheme val="minor"/>
    </font>
    <font>
      <sz val="10"/>
      <name val="Calibri"/>
      <family val="2"/>
    </font>
    <font>
      <sz val="10"/>
      <name val="Arial"/>
      <family val="2"/>
    </font>
    <font>
      <b/>
      <sz val="10"/>
      <color theme="1"/>
      <name val="Arial"/>
      <family val="2"/>
    </font>
    <font>
      <sz val="10"/>
      <color rgb="FFFF0000"/>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b/>
      <sz val="10"/>
      <color indexed="10"/>
      <name val="Arial"/>
      <family val="2"/>
    </font>
    <font>
      <b/>
      <sz val="20"/>
      <name val="Bookman Old Style"/>
      <family val="1"/>
    </font>
    <font>
      <b/>
      <sz val="20"/>
      <name val="Arial"/>
      <family val="2"/>
    </font>
    <font>
      <b/>
      <sz val="16"/>
      <name val="Arial"/>
      <family val="2"/>
    </font>
    <font>
      <b/>
      <sz val="36"/>
      <name val="Book Antiqua"/>
      <family val="1"/>
    </font>
    <font>
      <b/>
      <sz val="22"/>
      <name val="Bookman Old Style"/>
      <family val="1"/>
    </font>
    <font>
      <sz val="14"/>
      <name val="Bookman Old Style"/>
      <family val="1"/>
    </font>
    <font>
      <b/>
      <sz val="14"/>
      <color theme="0"/>
      <name val="Bookman Old Style"/>
      <family val="1"/>
    </font>
    <font>
      <b/>
      <sz val="15"/>
      <color theme="0"/>
      <name val="Bookman Old Style"/>
      <family val="1"/>
    </font>
    <font>
      <sz val="14"/>
      <color theme="0"/>
      <name val="Bookman Old Style"/>
      <family val="1"/>
    </font>
    <font>
      <b/>
      <sz val="16"/>
      <name val="Bookman Old Style"/>
      <family val="1"/>
    </font>
    <font>
      <sz val="12"/>
      <name val="Bookman Old Style"/>
      <family val="1"/>
    </font>
    <font>
      <b/>
      <sz val="14"/>
      <color indexed="8"/>
      <name val="Bookman Old Style"/>
      <family val="1"/>
    </font>
    <font>
      <sz val="10"/>
      <name val="Arial"/>
      <family val="2"/>
    </font>
    <font>
      <b/>
      <u/>
      <sz val="12"/>
      <name val="Bookman Old Style"/>
      <family val="1"/>
    </font>
    <font>
      <sz val="12"/>
      <color indexed="8"/>
      <name val="Trebuchet MS"/>
      <family val="2"/>
    </font>
    <font>
      <sz val="10"/>
      <color indexed="8"/>
      <name val="Trebuchet MS"/>
      <family val="2"/>
    </font>
    <font>
      <sz val="10"/>
      <color theme="0"/>
      <name val="Trebuchet MS"/>
      <family val="2"/>
    </font>
    <font>
      <sz val="10"/>
      <color rgb="FFFF0000"/>
      <name val="Trebuchet MS"/>
      <family val="2"/>
    </font>
    <font>
      <sz val="10"/>
      <color theme="0"/>
      <name val="Arial"/>
      <family val="2"/>
    </font>
    <font>
      <b/>
      <sz val="12"/>
      <name val="Lucida Sans"/>
      <family val="2"/>
    </font>
    <font>
      <sz val="12"/>
      <name val="Lucida Sans"/>
      <family val="2"/>
    </font>
    <font>
      <sz val="8"/>
      <name val="Bookman Old Style"/>
      <family val="1"/>
      <charset val="1"/>
    </font>
    <font>
      <sz val="18"/>
      <name val="Arial"/>
      <family val="2"/>
    </font>
    <font>
      <b/>
      <sz val="8"/>
      <name val="Times New Roman"/>
      <family val="1"/>
    </font>
    <font>
      <b/>
      <sz val="11"/>
      <name val="Arial"/>
      <family val="2"/>
    </font>
    <font>
      <sz val="10"/>
      <name val="Arial"/>
    </font>
    <font>
      <sz val="9"/>
      <color indexed="81"/>
      <name val="Tahoma"/>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D9E1F2"/>
        <bgColor indexed="64"/>
      </patternFill>
    </fill>
    <fill>
      <patternFill patternType="solid">
        <fgColor rgb="FFC6E0B4"/>
        <bgColor indexed="64"/>
      </patternFill>
    </fill>
  </fills>
  <borders count="99">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3290">
    <xf numFmtId="0" fontId="0" fillId="0" borderId="0"/>
    <xf numFmtId="0" fontId="19" fillId="0" borderId="0"/>
    <xf numFmtId="0" fontId="19" fillId="0" borderId="0"/>
    <xf numFmtId="0" fontId="12" fillId="0" borderId="0"/>
    <xf numFmtId="0" fontId="12" fillId="0" borderId="0"/>
    <xf numFmtId="0" fontId="12" fillId="0" borderId="0"/>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12" fillId="0" borderId="0"/>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12" fillId="0" borderId="0"/>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12" fillId="0" borderId="0"/>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12" fillId="0" borderId="0"/>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12"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12" fillId="0" borderId="0"/>
    <xf numFmtId="0" fontId="19"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86"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86" fillId="0" borderId="0">
      <alignment vertical="top"/>
    </xf>
    <xf numFmtId="0" fontId="86"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69" fillId="0" borderId="0">
      <alignment vertical="top"/>
    </xf>
    <xf numFmtId="0" fontId="86"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12" fillId="0" borderId="0"/>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20" fillId="0" borderId="0">
      <alignment vertical="top"/>
    </xf>
    <xf numFmtId="0" fontId="20" fillId="0" borderId="0">
      <alignment vertical="top"/>
    </xf>
    <xf numFmtId="0" fontId="69" fillId="0" borderId="0">
      <alignment vertical="top"/>
    </xf>
    <xf numFmtId="0" fontId="20" fillId="0" borderId="0">
      <alignment vertical="top"/>
    </xf>
    <xf numFmtId="0" fontId="69" fillId="0" borderId="0">
      <alignment vertical="top"/>
    </xf>
    <xf numFmtId="0" fontId="69" fillId="0" borderId="0">
      <alignment vertical="top"/>
    </xf>
    <xf numFmtId="0" fontId="12" fillId="0" borderId="0"/>
    <xf numFmtId="0" fontId="12" fillId="0" borderId="0"/>
    <xf numFmtId="0" fontId="12" fillId="0" borderId="0"/>
    <xf numFmtId="0" fontId="12" fillId="0" borderId="0"/>
    <xf numFmtId="0" fontId="12" fillId="0" borderId="0"/>
    <xf numFmtId="0" fontId="2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5" fillId="3" borderId="0" applyNumberFormat="0" applyBorder="0" applyAlignment="0" applyProtection="0"/>
    <xf numFmtId="3" fontId="26" fillId="0" borderId="0"/>
    <xf numFmtId="3" fontId="26" fillId="0" borderId="0"/>
    <xf numFmtId="3" fontId="26" fillId="0" borderId="0"/>
    <xf numFmtId="0" fontId="56" fillId="0" borderId="0" applyNumberFormat="0" applyFill="0" applyBorder="0" applyAlignment="0" applyProtection="0"/>
    <xf numFmtId="5" fontId="27" fillId="0" borderId="1" applyAlignment="0" applyProtection="0"/>
    <xf numFmtId="185" fontId="27" fillId="0" borderId="2" applyAlignment="0" applyProtection="0"/>
    <xf numFmtId="185" fontId="27" fillId="0" borderId="2" applyAlignment="0" applyProtection="0"/>
    <xf numFmtId="0" fontId="24" fillId="0" borderId="0"/>
    <xf numFmtId="0" fontId="24" fillId="0" borderId="0"/>
    <xf numFmtId="0" fontId="28" fillId="20" borderId="3" applyNumberFormat="0" applyAlignment="0" applyProtection="0"/>
    <xf numFmtId="0" fontId="29" fillId="21" borderId="4" applyNumberFormat="0" applyAlignment="0" applyProtection="0"/>
    <xf numFmtId="171" fontId="12" fillId="0" borderId="0"/>
    <xf numFmtId="183" fontId="12" fillId="0" borderId="0"/>
    <xf numFmtId="183" fontId="12" fillId="0" borderId="0"/>
    <xf numFmtId="171" fontId="12" fillId="0" borderId="0"/>
    <xf numFmtId="183" fontId="12" fillId="0" borderId="0"/>
    <xf numFmtId="183" fontId="12" fillId="0" borderId="0"/>
    <xf numFmtId="171" fontId="12" fillId="0" borderId="0"/>
    <xf numFmtId="183" fontId="12" fillId="0" borderId="0"/>
    <xf numFmtId="183" fontId="12" fillId="0" borderId="0"/>
    <xf numFmtId="171" fontId="12" fillId="0" borderId="0"/>
    <xf numFmtId="183" fontId="12" fillId="0" borderId="0"/>
    <xf numFmtId="183" fontId="12" fillId="0" borderId="0"/>
    <xf numFmtId="171" fontId="12" fillId="0" borderId="0"/>
    <xf numFmtId="183" fontId="12" fillId="0" borderId="0"/>
    <xf numFmtId="183" fontId="12" fillId="0" borderId="0"/>
    <xf numFmtId="171" fontId="12" fillId="0" borderId="0"/>
    <xf numFmtId="183" fontId="12" fillId="0" borderId="0"/>
    <xf numFmtId="183" fontId="12" fillId="0" borderId="0"/>
    <xf numFmtId="171" fontId="12" fillId="0" borderId="0"/>
    <xf numFmtId="183" fontId="12" fillId="0" borderId="0"/>
    <xf numFmtId="183" fontId="12" fillId="0" borderId="0"/>
    <xf numFmtId="171" fontId="12" fillId="0" borderId="0"/>
    <xf numFmtId="183" fontId="12" fillId="0" borderId="0"/>
    <xf numFmtId="183" fontId="12" fillId="0" borderId="0"/>
    <xf numFmtId="3" fontId="19" fillId="0" borderId="0" applyFont="0" applyFill="0" applyBorder="0" applyAlignment="0" applyProtection="0"/>
    <xf numFmtId="3" fontId="12" fillId="0" borderId="0" applyFill="0" applyBorder="0" applyAlignment="0" applyProtection="0"/>
    <xf numFmtId="3" fontId="12" fillId="0" borderId="0" applyFill="0" applyBorder="0" applyAlignment="0" applyProtection="0"/>
    <xf numFmtId="166" fontId="12" fillId="0" borderId="0" applyFont="0" applyFill="0" applyBorder="0" applyAlignment="0" applyProtection="0"/>
    <xf numFmtId="186" fontId="12" fillId="0" borderId="0" applyFill="0" applyBorder="0" applyAlignment="0" applyProtection="0"/>
    <xf numFmtId="186" fontId="12" fillId="0" borderId="0" applyFill="0" applyBorder="0" applyAlignment="0" applyProtection="0"/>
    <xf numFmtId="0" fontId="19" fillId="0" borderId="0" applyFont="0" applyFill="0" applyBorder="0" applyAlignment="0" applyProtection="0"/>
    <xf numFmtId="0" fontId="12" fillId="0" borderId="0" applyFill="0" applyBorder="0" applyAlignment="0" applyProtection="0"/>
    <xf numFmtId="0" fontId="12" fillId="0" borderId="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72" fontId="12" fillId="0" borderId="0" applyFont="0" applyFill="0" applyBorder="0" applyAlignment="0" applyProtection="0"/>
    <xf numFmtId="184" fontId="12" fillId="0" borderId="0" applyFill="0" applyBorder="0" applyAlignment="0" applyProtection="0"/>
    <xf numFmtId="184" fontId="12" fillId="0" borderId="0" applyFill="0" applyBorder="0" applyAlignment="0" applyProtection="0"/>
    <xf numFmtId="0" fontId="88" fillId="0" borderId="0"/>
    <xf numFmtId="0" fontId="30" fillId="0" borderId="0" applyNumberFormat="0" applyFill="0" applyBorder="0" applyAlignment="0" applyProtection="0"/>
    <xf numFmtId="2" fontId="19" fillId="0" borderId="0" applyFont="0" applyFill="0" applyBorder="0" applyAlignment="0" applyProtection="0"/>
    <xf numFmtId="2" fontId="12" fillId="0" borderId="0" applyFill="0" applyBorder="0" applyAlignment="0" applyProtection="0"/>
    <xf numFmtId="2" fontId="12" fillId="0" borderId="0" applyFill="0" applyBorder="0" applyAlignment="0" applyProtection="0"/>
    <xf numFmtId="173" fontId="31" fillId="0" borderId="5">
      <alignment horizontal="right"/>
    </xf>
    <xf numFmtId="173" fontId="31" fillId="0" borderId="6">
      <alignment horizontal="right"/>
    </xf>
    <xf numFmtId="173" fontId="31" fillId="0" borderId="6">
      <alignment horizontal="right"/>
    </xf>
    <xf numFmtId="0" fontId="32" fillId="4" borderId="0" applyNumberFormat="0" applyBorder="0" applyAlignment="0" applyProtection="0"/>
    <xf numFmtId="38"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7" fillId="24" borderId="0"/>
    <xf numFmtId="0" fontId="17" fillId="0" borderId="7" applyNumberFormat="0" applyAlignment="0" applyProtection="0">
      <alignment horizontal="left" vertical="center"/>
    </xf>
    <xf numFmtId="0" fontId="17" fillId="0" borderId="8" applyNumberFormat="0" applyAlignment="0" applyProtection="0"/>
    <xf numFmtId="0" fontId="17" fillId="0" borderId="8" applyNumberFormat="0" applyAlignment="0" applyProtection="0"/>
    <xf numFmtId="0" fontId="17" fillId="0" borderId="9">
      <alignment horizontal="left" vertical="center"/>
    </xf>
    <xf numFmtId="0" fontId="17" fillId="0" borderId="10">
      <alignment horizontal="left" vertical="center"/>
    </xf>
    <xf numFmtId="0" fontId="17" fillId="0" borderId="10">
      <alignment horizontal="left" vertical="center"/>
    </xf>
    <xf numFmtId="0" fontId="34" fillId="0" borderId="11" applyNumberFormat="0" applyFill="0" applyAlignment="0" applyProtection="0"/>
    <xf numFmtId="0" fontId="54"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5" fillId="0" borderId="12" applyNumberFormat="0" applyFill="0" applyAlignment="0" applyProtection="0"/>
    <xf numFmtId="0" fontId="17"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7" borderId="3" applyNumberFormat="0" applyAlignment="0" applyProtection="0"/>
    <xf numFmtId="10" fontId="33" fillId="25" borderId="14"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9" fillId="0" borderId="15" applyNumberFormat="0" applyFill="0" applyAlignment="0" applyProtection="0"/>
    <xf numFmtId="174" fontId="12" fillId="0" borderId="0" applyFont="0" applyFill="0" applyBorder="0" applyAlignment="0" applyProtection="0"/>
    <xf numFmtId="175" fontId="12" fillId="0" borderId="0" applyFont="0" applyFill="0" applyBorder="0" applyAlignment="0" applyProtection="0"/>
    <xf numFmtId="0" fontId="40" fillId="27" borderId="0" applyNumberFormat="0" applyBorder="0" applyAlignment="0" applyProtection="0"/>
    <xf numFmtId="37" fontId="41" fillId="0" borderId="0"/>
    <xf numFmtId="37" fontId="41" fillId="0" borderId="0"/>
    <xf numFmtId="37" fontId="87" fillId="0" borderId="0"/>
    <xf numFmtId="0" fontId="42" fillId="0" borderId="0"/>
    <xf numFmtId="0" fontId="70" fillId="0" borderId="0"/>
    <xf numFmtId="0" fontId="70" fillId="0" borderId="0"/>
    <xf numFmtId="176" fontId="12" fillId="0" borderId="0"/>
    <xf numFmtId="170" fontId="12" fillId="0" borderId="0"/>
    <xf numFmtId="170" fontId="12" fillId="0" borderId="0"/>
    <xf numFmtId="0" fontId="22" fillId="0" borderId="0"/>
    <xf numFmtId="0" fontId="12" fillId="0" borderId="0"/>
    <xf numFmtId="0" fontId="12" fillId="0" borderId="0"/>
    <xf numFmtId="0" fontId="12" fillId="0" borderId="0"/>
    <xf numFmtId="0" fontId="108" fillId="0" borderId="0"/>
    <xf numFmtId="0" fontId="12" fillId="0" borderId="0"/>
    <xf numFmtId="0" fontId="108" fillId="0" borderId="0"/>
    <xf numFmtId="0" fontId="12" fillId="0" borderId="0"/>
    <xf numFmtId="0" fontId="108" fillId="0" borderId="0"/>
    <xf numFmtId="0" fontId="19"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22" fillId="28" borderId="16" applyNumberFormat="0" applyFont="0" applyAlignment="0" applyProtection="0"/>
    <xf numFmtId="0" fontId="22" fillId="28" borderId="16" applyNumberFormat="0" applyFont="0" applyAlignment="0" applyProtection="0"/>
    <xf numFmtId="0" fontId="22" fillId="28" borderId="16" applyNumberFormat="0" applyFont="0" applyAlignment="0" applyProtection="0"/>
    <xf numFmtId="0" fontId="22" fillId="28" borderId="16" applyNumberFormat="0" applyFont="0" applyAlignment="0" applyProtection="0"/>
    <xf numFmtId="0" fontId="22" fillId="28" borderId="16" applyNumberFormat="0" applyFont="0" applyAlignment="0" applyProtection="0"/>
    <xf numFmtId="0" fontId="22" fillId="28" borderId="16" applyNumberFormat="0" applyFont="0" applyAlignment="0" applyProtection="0"/>
    <xf numFmtId="0" fontId="22" fillId="28" borderId="16" applyNumberFormat="0" applyFont="0" applyAlignment="0" applyProtection="0"/>
    <xf numFmtId="0" fontId="22" fillId="28" borderId="16" applyNumberFormat="0" applyFont="0" applyAlignment="0" applyProtection="0"/>
    <xf numFmtId="0" fontId="22" fillId="28" borderId="16" applyNumberFormat="0" applyFont="0" applyAlignment="0" applyProtection="0"/>
    <xf numFmtId="0" fontId="22" fillId="28" borderId="16" applyNumberFormat="0" applyFont="0" applyAlignment="0" applyProtection="0"/>
    <xf numFmtId="0" fontId="43" fillId="20" borderId="17" applyNumberFormat="0" applyAlignment="0" applyProtection="0"/>
    <xf numFmtId="10" fontId="12" fillId="0" borderId="0" applyFont="0" applyFill="0" applyBorder="0" applyAlignment="0" applyProtection="0"/>
    <xf numFmtId="10" fontId="12" fillId="0" borderId="0" applyFill="0" applyBorder="0" applyAlignment="0" applyProtection="0"/>
    <xf numFmtId="10" fontId="12" fillId="0" borderId="0" applyFill="0" applyBorder="0" applyAlignment="0" applyProtection="0"/>
    <xf numFmtId="0" fontId="44" fillId="0" borderId="0" applyFont="0"/>
    <xf numFmtId="0" fontId="12" fillId="0" borderId="0"/>
    <xf numFmtId="0" fontId="12" fillId="0" borderId="0"/>
    <xf numFmtId="3" fontId="45" fillId="0" borderId="0"/>
    <xf numFmtId="3" fontId="45" fillId="0" borderId="0"/>
    <xf numFmtId="3" fontId="45" fillId="0" borderId="0"/>
    <xf numFmtId="0" fontId="46" fillId="0" borderId="0" applyNumberFormat="0" applyFill="0" applyBorder="0" applyAlignment="0" applyProtection="0">
      <alignment vertical="top"/>
      <protection locked="0"/>
    </xf>
    <xf numFmtId="0" fontId="71" fillId="0" borderId="0" applyNumberFormat="0" applyFill="0" applyBorder="0" applyAlignment="0" applyProtection="0"/>
    <xf numFmtId="0" fontId="71" fillId="0" borderId="0" applyNumberFormat="0" applyFill="0" applyBorder="0" applyAlignment="0" applyProtection="0"/>
    <xf numFmtId="0" fontId="20" fillId="0" borderId="0">
      <alignment vertical="top"/>
    </xf>
    <xf numFmtId="0" fontId="69" fillId="0" borderId="0">
      <alignment vertical="top"/>
    </xf>
    <xf numFmtId="0" fontId="20" fillId="0" borderId="0">
      <alignment vertical="top"/>
    </xf>
    <xf numFmtId="0" fontId="47" fillId="0" borderId="0" applyNumberFormat="0" applyFill="0" applyBorder="0" applyAlignment="0" applyProtection="0"/>
    <xf numFmtId="0" fontId="48" fillId="0" borderId="18" applyNumberFormat="0" applyFill="0" applyAlignment="0" applyProtection="0"/>
    <xf numFmtId="0" fontId="12" fillId="0" borderId="19"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0" fontId="48" fillId="0" borderId="18" applyNumberFormat="0" applyFill="0" applyAlignment="0" applyProtection="0"/>
    <xf numFmtId="177" fontId="12" fillId="0" borderId="0" applyFont="0" applyFill="0" applyBorder="0" applyAlignment="0" applyProtection="0"/>
    <xf numFmtId="178" fontId="12" fillId="0" borderId="0" applyFont="0" applyFill="0" applyBorder="0" applyAlignment="0" applyProtection="0"/>
    <xf numFmtId="0" fontId="49" fillId="0" borderId="0" applyNumberForma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10" fontId="19" fillId="0" borderId="0" applyFont="0" applyFill="0" applyBorder="0" applyAlignment="0" applyProtection="0"/>
    <xf numFmtId="0" fontId="51" fillId="0" borderId="0"/>
    <xf numFmtId="167" fontId="12" fillId="0" borderId="0" applyFont="0" applyFill="0" applyBorder="0" applyAlignment="0" applyProtection="0"/>
    <xf numFmtId="168" fontId="12" fillId="0" borderId="0" applyFont="0" applyFill="0" applyBorder="0" applyAlignment="0" applyProtection="0"/>
    <xf numFmtId="179" fontId="52" fillId="0" borderId="0" applyFont="0" applyFill="0" applyBorder="0" applyAlignment="0" applyProtection="0"/>
    <xf numFmtId="180" fontId="52" fillId="0" borderId="0" applyFont="0" applyFill="0" applyBorder="0" applyAlignment="0" applyProtection="0"/>
    <xf numFmtId="0" fontId="53" fillId="0" borderId="0"/>
    <xf numFmtId="0" fontId="12" fillId="0" borderId="0"/>
    <xf numFmtId="0" fontId="12" fillId="0" borderId="0"/>
    <xf numFmtId="0" fontId="11" fillId="0" borderId="0"/>
    <xf numFmtId="0" fontId="10" fillId="0" borderId="0"/>
    <xf numFmtId="0" fontId="12" fillId="0" borderId="0"/>
    <xf numFmtId="0" fontId="12" fillId="0" borderId="0"/>
    <xf numFmtId="0" fontId="12" fillId="0" borderId="0"/>
    <xf numFmtId="0" fontId="12" fillId="0" borderId="0"/>
    <xf numFmtId="0" fontId="114" fillId="0" borderId="0">
      <alignment vertical="top"/>
    </xf>
    <xf numFmtId="0" fontId="9" fillId="0" borderId="0"/>
    <xf numFmtId="0" fontId="8" fillId="0" borderId="0"/>
    <xf numFmtId="0" fontId="12" fillId="0" borderId="0">
      <alignment vertical="top"/>
    </xf>
    <xf numFmtId="0" fontId="12" fillId="0" borderId="0"/>
    <xf numFmtId="0" fontId="12" fillId="0" borderId="0"/>
    <xf numFmtId="0" fontId="12" fillId="0" borderId="0"/>
    <xf numFmtId="0" fontId="7" fillId="0" borderId="0"/>
    <xf numFmtId="0" fontId="7" fillId="0" borderId="0"/>
    <xf numFmtId="0" fontId="141" fillId="0" borderId="0">
      <alignment vertical="top"/>
    </xf>
    <xf numFmtId="0" fontId="141" fillId="0" borderId="0"/>
    <xf numFmtId="0" fontId="6" fillId="0" borderId="0"/>
    <xf numFmtId="0" fontId="5" fillId="0" borderId="0"/>
    <xf numFmtId="0" fontId="4" fillId="0" borderId="0"/>
    <xf numFmtId="0" fontId="12" fillId="0" borderId="0"/>
    <xf numFmtId="0" fontId="3" fillId="0" borderId="0"/>
    <xf numFmtId="9" fontId="2" fillId="0" borderId="0" applyFont="0" applyFill="0" applyBorder="0" applyAlignment="0" applyProtection="0"/>
    <xf numFmtId="0" fontId="1" fillId="0" borderId="0"/>
    <xf numFmtId="0" fontId="12" fillId="0" borderId="0"/>
  </cellStyleXfs>
  <cellXfs count="972">
    <xf numFmtId="0" fontId="0" fillId="0" borderId="0" xfId="0"/>
    <xf numFmtId="0" fontId="0" fillId="0" borderId="14" xfId="0" applyFill="1" applyBorder="1"/>
    <xf numFmtId="0" fontId="13" fillId="0" borderId="0" xfId="3210" applyFont="1" applyFill="1" applyBorder="1" applyAlignment="1">
      <alignment vertical="center" wrapText="1"/>
    </xf>
    <xf numFmtId="0" fontId="13" fillId="0" borderId="0" xfId="3210" applyFont="1" applyFill="1" applyBorder="1" applyAlignment="1">
      <alignment horizontal="center" vertical="center" wrapText="1"/>
    </xf>
    <xf numFmtId="0" fontId="13" fillId="0" borderId="14" xfId="3210" applyFont="1" applyFill="1" applyBorder="1" applyAlignment="1">
      <alignment horizontal="center" vertical="center" wrapText="1"/>
    </xf>
    <xf numFmtId="0" fontId="13" fillId="0" borderId="20" xfId="3210" applyFont="1" applyFill="1" applyBorder="1" applyAlignment="1">
      <alignment horizontal="center" vertical="center" wrapText="1"/>
    </xf>
    <xf numFmtId="0" fontId="13" fillId="0" borderId="14" xfId="3210" applyFont="1" applyFill="1" applyBorder="1" applyAlignment="1">
      <alignment vertical="center" wrapText="1"/>
    </xf>
    <xf numFmtId="0" fontId="13" fillId="0" borderId="14" xfId="3210" applyFont="1" applyFill="1" applyBorder="1" applyAlignment="1" applyProtection="1">
      <alignment horizontal="center" vertical="center"/>
    </xf>
    <xf numFmtId="0" fontId="13" fillId="0" borderId="14" xfId="3210" applyFont="1" applyFill="1" applyBorder="1" applyAlignment="1">
      <alignment horizontal="left" vertical="center" wrapText="1"/>
    </xf>
    <xf numFmtId="169" fontId="13" fillId="0" borderId="14" xfId="3210" applyNumberFormat="1" applyFont="1" applyFill="1" applyBorder="1" applyAlignment="1">
      <alignment horizontal="left" vertical="center" wrapText="1"/>
    </xf>
    <xf numFmtId="49" fontId="13" fillId="0" borderId="14" xfId="3210" applyNumberFormat="1" applyFont="1" applyFill="1" applyBorder="1" applyAlignment="1">
      <alignment horizontal="justify" vertical="center" wrapText="1"/>
    </xf>
    <xf numFmtId="0" fontId="13" fillId="0" borderId="14" xfId="3210" applyFont="1" applyFill="1" applyBorder="1" applyAlignment="1">
      <alignment horizontal="justify" vertical="center" wrapText="1"/>
    </xf>
    <xf numFmtId="0" fontId="13" fillId="0" borderId="14" xfId="3210" applyFont="1" applyFill="1" applyBorder="1" applyAlignment="1" applyProtection="1">
      <alignment horizontal="left" vertical="center"/>
    </xf>
    <xf numFmtId="0" fontId="13" fillId="0" borderId="14" xfId="3210" applyFont="1" applyFill="1" applyBorder="1" applyAlignment="1" applyProtection="1">
      <alignment horizontal="left" vertical="center" wrapText="1"/>
    </xf>
    <xf numFmtId="169" fontId="13" fillId="0" borderId="14" xfId="3210" applyNumberFormat="1" applyFont="1" applyFill="1" applyBorder="1" applyAlignment="1" applyProtection="1">
      <alignment horizontal="left" vertical="center" wrapText="1"/>
    </xf>
    <xf numFmtId="0" fontId="13" fillId="0" borderId="14" xfId="3210" applyFont="1" applyFill="1" applyBorder="1" applyAlignment="1" applyProtection="1">
      <alignment vertical="center"/>
      <protection locked="0"/>
    </xf>
    <xf numFmtId="0" fontId="13" fillId="0" borderId="14" xfId="3210" applyFont="1" applyFill="1" applyBorder="1" applyAlignment="1" applyProtection="1">
      <alignment horizontal="center" vertical="center"/>
      <protection locked="0"/>
    </xf>
    <xf numFmtId="0" fontId="13" fillId="0" borderId="14" xfId="3210" applyFont="1" applyFill="1" applyBorder="1" applyAlignment="1" applyProtection="1">
      <alignment horizontal="center" vertical="center" wrapText="1"/>
      <protection locked="0"/>
    </xf>
    <xf numFmtId="0" fontId="13" fillId="0" borderId="14" xfId="3210" applyFont="1" applyFill="1" applyBorder="1" applyAlignment="1">
      <alignment horizontal="left" vertical="top" wrapText="1"/>
    </xf>
    <xf numFmtId="169" fontId="13" fillId="0" borderId="14" xfId="3210" applyNumberFormat="1" applyFont="1" applyFill="1" applyBorder="1" applyAlignment="1">
      <alignment horizontal="left" vertical="top" wrapText="1"/>
    </xf>
    <xf numFmtId="0" fontId="13" fillId="0" borderId="14" xfId="3210" applyFont="1" applyFill="1" applyBorder="1" applyAlignment="1">
      <alignment vertical="top" wrapText="1"/>
    </xf>
    <xf numFmtId="0" fontId="13" fillId="0" borderId="14" xfId="3210" applyFont="1" applyFill="1" applyBorder="1" applyAlignment="1">
      <alignment horizontal="center" vertical="top" wrapText="1"/>
    </xf>
    <xf numFmtId="169" fontId="13" fillId="0" borderId="14" xfId="3210" quotePrefix="1" applyNumberFormat="1" applyFont="1" applyFill="1" applyBorder="1" applyAlignment="1">
      <alignment horizontal="left" vertical="top" wrapText="1"/>
    </xf>
    <xf numFmtId="0" fontId="13" fillId="0" borderId="14" xfId="3210" quotePrefix="1" applyFont="1" applyFill="1" applyBorder="1" applyAlignment="1">
      <alignment vertical="top" wrapText="1"/>
    </xf>
    <xf numFmtId="0" fontId="58" fillId="0" borderId="14" xfId="3210" applyFont="1" applyFill="1" applyBorder="1" applyAlignment="1">
      <alignment vertical="top" wrapText="1"/>
    </xf>
    <xf numFmtId="0" fontId="58" fillId="0" borderId="14" xfId="3210" applyFont="1" applyFill="1" applyBorder="1" applyAlignment="1">
      <alignment horizontal="center" vertical="top" wrapText="1"/>
    </xf>
    <xf numFmtId="0" fontId="19" fillId="0" borderId="14" xfId="3210" applyFont="1" applyFill="1" applyBorder="1" applyAlignment="1">
      <alignment vertical="top" wrapText="1"/>
    </xf>
    <xf numFmtId="0" fontId="13" fillId="0" borderId="0" xfId="3210" applyFont="1" applyFill="1" applyBorder="1" applyAlignment="1">
      <alignment horizontal="center" vertical="top" wrapText="1"/>
    </xf>
    <xf numFmtId="0" fontId="13" fillId="0" borderId="0" xfId="3210" applyFont="1" applyFill="1" applyBorder="1" applyAlignment="1">
      <alignment vertical="top" wrapText="1"/>
    </xf>
    <xf numFmtId="0" fontId="13" fillId="0" borderId="0" xfId="3210" applyFont="1" applyFill="1" applyBorder="1" applyAlignment="1">
      <alignment horizontal="left" vertical="top" wrapText="1"/>
    </xf>
    <xf numFmtId="169" fontId="13" fillId="0" borderId="0" xfId="3210" applyNumberFormat="1" applyFont="1" applyFill="1" applyBorder="1" applyAlignment="1">
      <alignment horizontal="left" vertical="top" wrapText="1"/>
    </xf>
    <xf numFmtId="0" fontId="58" fillId="0" borderId="0" xfId="3210" applyFont="1" applyFill="1" applyBorder="1" applyAlignment="1">
      <alignment vertical="top" wrapText="1"/>
    </xf>
    <xf numFmtId="0" fontId="58" fillId="0" borderId="0" xfId="3210" applyFont="1" applyFill="1" applyBorder="1" applyAlignment="1">
      <alignment horizontal="center" vertical="top" wrapText="1"/>
    </xf>
    <xf numFmtId="0" fontId="19" fillId="0" borderId="0" xfId="3210" applyFont="1" applyFill="1" applyBorder="1" applyAlignment="1">
      <alignment vertical="top" wrapText="1"/>
    </xf>
    <xf numFmtId="0" fontId="12" fillId="0" borderId="14" xfId="3210" applyBorder="1" applyAlignment="1">
      <alignment horizontal="center" vertical="center" wrapText="1"/>
    </xf>
    <xf numFmtId="0" fontId="59" fillId="0" borderId="21" xfId="3210" applyFont="1" applyBorder="1" applyAlignment="1">
      <alignment horizontal="center" vertical="center" wrapText="1"/>
    </xf>
    <xf numFmtId="0" fontId="59" fillId="0" borderId="22" xfId="3210" applyFont="1" applyFill="1" applyBorder="1" applyAlignment="1" applyProtection="1">
      <alignment horizontal="left" vertical="center"/>
    </xf>
    <xf numFmtId="0" fontId="59" fillId="0" borderId="22" xfId="3210" applyFont="1" applyFill="1" applyBorder="1" applyAlignment="1">
      <alignment horizontal="left" vertical="center" wrapText="1"/>
    </xf>
    <xf numFmtId="0" fontId="60" fillId="0" borderId="22" xfId="3210" applyFont="1" applyFill="1" applyBorder="1" applyAlignment="1">
      <alignment horizontal="left" vertical="center"/>
    </xf>
    <xf numFmtId="0" fontId="60" fillId="0" borderId="22" xfId="3210" applyFont="1" applyFill="1" applyBorder="1" applyAlignment="1">
      <alignment horizontal="left" vertical="center" wrapText="1"/>
    </xf>
    <xf numFmtId="0" fontId="60" fillId="0" borderId="22" xfId="3210" applyNumberFormat="1" applyFont="1" applyFill="1" applyBorder="1" applyAlignment="1">
      <alignment horizontal="right" vertical="center"/>
    </xf>
    <xf numFmtId="0" fontId="61" fillId="0" borderId="22" xfId="3210" applyNumberFormat="1" applyFont="1" applyFill="1" applyBorder="1" applyAlignment="1">
      <alignment horizontal="center" vertical="center" wrapText="1"/>
    </xf>
    <xf numFmtId="0" fontId="60" fillId="0" borderId="22" xfId="3210" applyFont="1" applyFill="1" applyBorder="1" applyAlignment="1">
      <alignment horizontal="justify" vertical="center" wrapText="1"/>
    </xf>
    <xf numFmtId="0" fontId="59" fillId="0" borderId="23" xfId="3210" applyFont="1" applyBorder="1" applyAlignment="1">
      <alignment horizontal="justify" vertical="center" wrapText="1"/>
    </xf>
    <xf numFmtId="0" fontId="59" fillId="0" borderId="0" xfId="3210" applyFont="1" applyBorder="1" applyAlignment="1">
      <alignment vertical="center" wrapText="1"/>
    </xf>
    <xf numFmtId="0" fontId="59" fillId="0" borderId="24" xfId="3210" applyFont="1" applyBorder="1" applyAlignment="1">
      <alignment horizontal="center" vertical="center" wrapText="1"/>
    </xf>
    <xf numFmtId="0" fontId="59" fillId="0" borderId="25" xfId="3210" applyFont="1" applyFill="1" applyBorder="1" applyAlignment="1" applyProtection="1">
      <alignment horizontal="left" vertical="center"/>
    </xf>
    <xf numFmtId="0" fontId="59" fillId="0" borderId="25" xfId="3210" applyFont="1" applyFill="1" applyBorder="1" applyAlignment="1">
      <alignment horizontal="left" vertical="center" wrapText="1"/>
    </xf>
    <xf numFmtId="0" fontId="60" fillId="0" borderId="25" xfId="3210" applyFont="1" applyFill="1" applyBorder="1" applyAlignment="1">
      <alignment horizontal="left" vertical="center"/>
    </xf>
    <xf numFmtId="0" fontId="60" fillId="0" borderId="25" xfId="3210" applyFont="1" applyFill="1" applyBorder="1" applyAlignment="1">
      <alignment horizontal="left" vertical="center" wrapText="1"/>
    </xf>
    <xf numFmtId="0" fontId="60" fillId="0" borderId="25" xfId="3210" applyNumberFormat="1" applyFont="1" applyFill="1" applyBorder="1" applyAlignment="1">
      <alignment horizontal="right" vertical="center"/>
    </xf>
    <xf numFmtId="0" fontId="61" fillId="0" borderId="25" xfId="3210" applyNumberFormat="1" applyFont="1" applyFill="1" applyBorder="1" applyAlignment="1" applyProtection="1">
      <alignment horizontal="center" vertical="center"/>
      <protection locked="0"/>
    </xf>
    <xf numFmtId="0" fontId="60" fillId="0" borderId="25" xfId="3210" applyFont="1" applyFill="1" applyBorder="1" applyAlignment="1">
      <alignment horizontal="justify" vertical="center" wrapText="1"/>
    </xf>
    <xf numFmtId="0" fontId="59" fillId="0" borderId="26" xfId="3210" applyFont="1" applyBorder="1" applyAlignment="1">
      <alignment horizontal="justify" vertical="center" wrapText="1"/>
    </xf>
    <xf numFmtId="14" fontId="60" fillId="0" borderId="25" xfId="3210" applyNumberFormat="1" applyFont="1" applyFill="1" applyBorder="1" applyAlignment="1">
      <alignment horizontal="right" vertical="center"/>
    </xf>
    <xf numFmtId="0" fontId="61" fillId="0" borderId="25" xfId="3210" applyNumberFormat="1" applyFont="1" applyFill="1" applyBorder="1" applyAlignment="1">
      <alignment horizontal="center" vertical="center" wrapText="1"/>
    </xf>
    <xf numFmtId="0" fontId="62" fillId="0" borderId="25" xfId="3210" applyFont="1" applyFill="1" applyBorder="1" applyAlignment="1">
      <alignment horizontal="justify" vertical="center" wrapText="1"/>
    </xf>
    <xf numFmtId="0" fontId="61" fillId="0" borderId="25" xfId="3210" applyFont="1" applyFill="1" applyBorder="1" applyAlignment="1">
      <alignment horizontal="center" vertical="center" wrapText="1"/>
    </xf>
    <xf numFmtId="0" fontId="60" fillId="0" borderId="25" xfId="3210" applyFont="1" applyFill="1" applyBorder="1" applyAlignment="1">
      <alignment vertical="center" wrapText="1"/>
    </xf>
    <xf numFmtId="0" fontId="59" fillId="0" borderId="25" xfId="3210" applyFont="1" applyBorder="1" applyAlignment="1">
      <alignment horizontal="left" vertical="center" wrapText="1"/>
    </xf>
    <xf numFmtId="14" fontId="59" fillId="0" borderId="25" xfId="3210" applyNumberFormat="1" applyFont="1" applyBorder="1" applyAlignment="1">
      <alignment horizontal="right" vertical="center" wrapText="1"/>
    </xf>
    <xf numFmtId="49" fontId="59" fillId="0" borderId="25" xfId="3210" applyNumberFormat="1" applyFont="1" applyBorder="1" applyAlignment="1">
      <alignment horizontal="justify" vertical="center" wrapText="1"/>
    </xf>
    <xf numFmtId="0" fontId="59" fillId="0" borderId="25" xfId="3210" applyFont="1" applyFill="1" applyBorder="1" applyAlignment="1" applyProtection="1">
      <alignment horizontal="left" vertical="center" wrapText="1"/>
    </xf>
    <xf numFmtId="14" fontId="59" fillId="0" borderId="25" xfId="3210" applyNumberFormat="1" applyFont="1" applyFill="1" applyBorder="1" applyAlignment="1" applyProtection="1">
      <alignment horizontal="right" vertical="center" wrapText="1"/>
    </xf>
    <xf numFmtId="0" fontId="60" fillId="0" borderId="25" xfId="3210" applyFont="1" applyBorder="1" applyAlignment="1">
      <alignment horizontal="justify" vertical="center" wrapText="1"/>
    </xf>
    <xf numFmtId="0" fontId="62" fillId="0" borderId="25" xfId="3210" applyFont="1" applyBorder="1" applyAlignment="1">
      <alignment horizontal="justify" vertical="center" wrapText="1"/>
    </xf>
    <xf numFmtId="169" fontId="59" fillId="0" borderId="25" xfId="3210" applyNumberFormat="1" applyFont="1" applyBorder="1" applyAlignment="1">
      <alignment horizontal="right" vertical="center" wrapText="1"/>
    </xf>
    <xf numFmtId="0" fontId="59" fillId="0" borderId="25" xfId="3210" applyFont="1" applyBorder="1" applyAlignment="1">
      <alignment horizontal="justify" vertical="center" wrapText="1"/>
    </xf>
    <xf numFmtId="0" fontId="60" fillId="0" borderId="25" xfId="3210" applyFont="1" applyBorder="1" applyAlignment="1">
      <alignment vertical="center" wrapText="1"/>
    </xf>
    <xf numFmtId="0" fontId="63" fillId="0" borderId="25" xfId="3210" applyNumberFormat="1" applyFont="1" applyFill="1" applyBorder="1" applyAlignment="1">
      <alignment horizontal="center" vertical="center" wrapText="1"/>
    </xf>
    <xf numFmtId="169" fontId="59" fillId="0" borderId="25" xfId="3210" applyNumberFormat="1" applyFont="1" applyFill="1" applyBorder="1" applyAlignment="1" applyProtection="1">
      <alignment horizontal="right" vertical="center" wrapText="1"/>
    </xf>
    <xf numFmtId="0" fontId="63" fillId="0" borderId="25" xfId="3210" applyNumberFormat="1" applyFont="1" applyFill="1" applyBorder="1" applyAlignment="1" applyProtection="1">
      <alignment horizontal="center" vertical="center"/>
      <protection locked="0"/>
    </xf>
    <xf numFmtId="0" fontId="60" fillId="0" borderId="26" xfId="3210" applyFont="1" applyBorder="1" applyAlignment="1">
      <alignment horizontal="justify" vertical="center" wrapText="1"/>
    </xf>
    <xf numFmtId="0" fontId="60" fillId="0" borderId="25" xfId="3210" applyFont="1" applyBorder="1" applyAlignment="1">
      <alignment horizontal="justify" vertical="center"/>
    </xf>
    <xf numFmtId="0" fontId="60" fillId="0" borderId="25" xfId="3210" applyFont="1" applyBorder="1" applyAlignment="1">
      <alignment horizontal="left" vertical="center" wrapText="1"/>
    </xf>
    <xf numFmtId="0" fontId="60" fillId="0" borderId="25" xfId="3210" applyFont="1" applyBorder="1" applyAlignment="1">
      <alignment horizontal="left" vertical="center"/>
    </xf>
    <xf numFmtId="0" fontId="15" fillId="0" borderId="25" xfId="3210" applyFont="1" applyBorder="1" applyAlignment="1">
      <alignment vertical="center" wrapText="1"/>
    </xf>
    <xf numFmtId="0" fontId="15" fillId="0" borderId="25" xfId="3210" applyFont="1" applyBorder="1" applyAlignment="1">
      <alignment horizontal="left" vertical="center" wrapText="1"/>
    </xf>
    <xf numFmtId="0" fontId="13" fillId="0" borderId="25" xfId="3210" applyFont="1" applyBorder="1" applyAlignment="1">
      <alignment horizontal="left" vertical="center" wrapText="1"/>
    </xf>
    <xf numFmtId="0" fontId="59" fillId="0" borderId="25" xfId="3210" applyFont="1" applyBorder="1" applyAlignment="1">
      <alignment vertical="center" wrapText="1"/>
    </xf>
    <xf numFmtId="0" fontId="59" fillId="0" borderId="27" xfId="3210" applyFont="1" applyFill="1" applyBorder="1" applyAlignment="1" applyProtection="1">
      <alignment horizontal="left" vertical="center"/>
    </xf>
    <xf numFmtId="0" fontId="60" fillId="0" borderId="27" xfId="3210" applyFont="1" applyBorder="1" applyAlignment="1">
      <alignment horizontal="left" vertical="center"/>
    </xf>
    <xf numFmtId="0" fontId="61" fillId="0" borderId="27" xfId="3210" applyNumberFormat="1" applyFont="1" applyFill="1" applyBorder="1" applyAlignment="1" applyProtection="1">
      <alignment horizontal="center" vertical="center"/>
      <protection locked="0"/>
    </xf>
    <xf numFmtId="0" fontId="60" fillId="0" borderId="27" xfId="3210" applyFont="1" applyBorder="1" applyAlignment="1">
      <alignment horizontal="justify" vertical="center" wrapText="1"/>
    </xf>
    <xf numFmtId="0" fontId="59" fillId="0" borderId="27" xfId="3210" applyFont="1" applyBorder="1" applyAlignment="1">
      <alignment vertical="center" wrapText="1"/>
    </xf>
    <xf numFmtId="0" fontId="59" fillId="0" borderId="28" xfId="3210" applyFont="1" applyBorder="1" applyAlignment="1">
      <alignment horizontal="justify" vertical="center" wrapText="1"/>
    </xf>
    <xf numFmtId="0" fontId="59" fillId="0" borderId="29" xfId="3210" applyFont="1" applyBorder="1" applyAlignment="1">
      <alignment horizontal="center" vertical="center" wrapText="1"/>
    </xf>
    <xf numFmtId="0" fontId="64" fillId="0" borderId="0" xfId="3210" applyFont="1" applyBorder="1" applyAlignment="1">
      <alignment horizontal="center" vertical="center" wrapText="1"/>
    </xf>
    <xf numFmtId="0" fontId="55" fillId="0" borderId="0" xfId="3210" applyFont="1" applyAlignment="1">
      <alignment horizontal="center" vertical="center"/>
    </xf>
    <xf numFmtId="0" fontId="63" fillId="0" borderId="0" xfId="3210" applyFont="1" applyBorder="1" applyAlignment="1">
      <alignment horizontal="center" vertical="center" wrapText="1"/>
    </xf>
    <xf numFmtId="0" fontId="19" fillId="0" borderId="0" xfId="3210" applyFont="1" applyAlignment="1">
      <alignment horizontal="center" vertical="center" wrapText="1"/>
    </xf>
    <xf numFmtId="0" fontId="13" fillId="0" borderId="0" xfId="3210" applyFont="1" applyAlignment="1">
      <alignment horizontal="center" vertical="center" wrapText="1"/>
    </xf>
    <xf numFmtId="0" fontId="13" fillId="0" borderId="14" xfId="3210" applyFont="1" applyFill="1" applyBorder="1" applyAlignment="1" applyProtection="1">
      <alignment horizontal="center" vertical="top"/>
    </xf>
    <xf numFmtId="0" fontId="13" fillId="0" borderId="14" xfId="3210" applyFont="1" applyFill="1" applyBorder="1" applyAlignment="1" applyProtection="1">
      <alignment horizontal="left" vertical="top"/>
    </xf>
    <xf numFmtId="14" fontId="13" fillId="0" borderId="14" xfId="3210" applyNumberFormat="1" applyFont="1" applyFill="1" applyBorder="1" applyAlignment="1">
      <alignment horizontal="center" vertical="top" wrapText="1"/>
    </xf>
    <xf numFmtId="0" fontId="13" fillId="0" borderId="14" xfId="3210" applyFont="1" applyFill="1" applyBorder="1" applyAlignment="1" applyProtection="1">
      <alignment horizontal="left" vertical="top" wrapText="1"/>
    </xf>
    <xf numFmtId="0" fontId="13" fillId="0" borderId="14" xfId="3210" applyFont="1" applyFill="1" applyBorder="1" applyAlignment="1">
      <alignment wrapText="1"/>
    </xf>
    <xf numFmtId="14" fontId="13" fillId="0" borderId="14" xfId="3210" applyNumberFormat="1" applyFont="1" applyFill="1" applyBorder="1" applyAlignment="1" applyProtection="1">
      <alignment horizontal="left" vertical="top" wrapText="1"/>
    </xf>
    <xf numFmtId="0" fontId="58" fillId="0" borderId="14" xfId="3210" applyFont="1" applyFill="1" applyBorder="1" applyAlignment="1" applyProtection="1">
      <alignment horizontal="left" vertical="top" wrapText="1"/>
    </xf>
    <xf numFmtId="0" fontId="13" fillId="0" borderId="14" xfId="3210" applyFont="1" applyFill="1" applyBorder="1" applyAlignment="1" applyProtection="1">
      <alignment horizontal="center" vertical="top" wrapText="1"/>
    </xf>
    <xf numFmtId="0" fontId="13" fillId="0" borderId="30" xfId="3210" applyFont="1" applyBorder="1" applyAlignment="1">
      <alignment horizontal="center" vertical="center" wrapText="1"/>
    </xf>
    <xf numFmtId="0" fontId="13" fillId="0" borderId="30" xfId="3210" applyFont="1" applyBorder="1" applyAlignment="1">
      <alignment horizontal="left" vertical="center" shrinkToFit="1"/>
    </xf>
    <xf numFmtId="0" fontId="64" fillId="0" borderId="30" xfId="3210" applyFont="1" applyFill="1" applyBorder="1" applyAlignment="1" applyProtection="1">
      <alignment horizontal="left" vertical="top"/>
    </xf>
    <xf numFmtId="0" fontId="13" fillId="0" borderId="30" xfId="3210" applyFont="1" applyBorder="1" applyAlignment="1">
      <alignment horizontal="left" vertical="center" wrapText="1"/>
    </xf>
    <xf numFmtId="0" fontId="13" fillId="0" borderId="30" xfId="3210" applyFont="1" applyBorder="1" applyAlignment="1">
      <alignment vertical="center" wrapText="1"/>
    </xf>
    <xf numFmtId="169" fontId="13" fillId="0" borderId="30" xfId="3210" applyNumberFormat="1" applyFont="1" applyBorder="1" applyAlignment="1">
      <alignment horizontal="left" vertical="center" wrapText="1"/>
    </xf>
    <xf numFmtId="0" fontId="64" fillId="0" borderId="30" xfId="3210" applyFont="1" applyBorder="1" applyAlignment="1" applyProtection="1">
      <alignment horizontal="left" vertical="top" wrapText="1"/>
    </xf>
    <xf numFmtId="0" fontId="13" fillId="0" borderId="0" xfId="3210" applyFont="1" applyBorder="1" applyAlignment="1">
      <alignment vertical="center" wrapText="1"/>
    </xf>
    <xf numFmtId="0" fontId="64" fillId="29" borderId="30" xfId="3210" applyFont="1" applyFill="1" applyBorder="1" applyAlignment="1" applyProtection="1">
      <alignment horizontal="left" vertical="top" wrapText="1"/>
    </xf>
    <xf numFmtId="0" fontId="12" fillId="0" borderId="14" xfId="3210" applyFont="1" applyFill="1" applyBorder="1"/>
    <xf numFmtId="0" fontId="12" fillId="0" borderId="14" xfId="3210" applyFont="1" applyFill="1" applyBorder="1" applyAlignment="1">
      <alignment horizontal="center" wrapText="1"/>
    </xf>
    <xf numFmtId="182" fontId="12" fillId="0" borderId="14" xfId="3210" applyNumberFormat="1" applyFont="1" applyFill="1" applyBorder="1" applyAlignment="1">
      <alignment horizontal="center"/>
    </xf>
    <xf numFmtId="0" fontId="12" fillId="0" borderId="0" xfId="3210" applyFont="1" applyFill="1"/>
    <xf numFmtId="0" fontId="12" fillId="0" borderId="14" xfId="3210" applyFont="1" applyFill="1" applyBorder="1" applyAlignment="1">
      <alignment horizontal="left" wrapText="1"/>
    </xf>
    <xf numFmtId="0" fontId="12" fillId="0" borderId="14" xfId="3210" applyFont="1" applyFill="1" applyBorder="1" applyAlignment="1">
      <alignment vertical="center" wrapText="1"/>
    </xf>
    <xf numFmtId="169" fontId="12" fillId="0" borderId="14" xfId="3210" applyNumberFormat="1" applyFont="1" applyFill="1" applyBorder="1" applyAlignment="1">
      <alignment horizontal="center"/>
    </xf>
    <xf numFmtId="169" fontId="13" fillId="0" borderId="14" xfId="3210" applyNumberFormat="1" applyFont="1" applyFill="1" applyBorder="1" applyAlignment="1">
      <alignment horizontal="center" vertical="center" wrapText="1"/>
    </xf>
    <xf numFmtId="169" fontId="13" fillId="0" borderId="14" xfId="3210" applyNumberFormat="1" applyFont="1" applyFill="1" applyBorder="1" applyAlignment="1">
      <alignment horizontal="right" vertical="center" wrapText="1"/>
    </xf>
    <xf numFmtId="0" fontId="13" fillId="0" borderId="14" xfId="3210" applyNumberFormat="1" applyFont="1" applyFill="1" applyBorder="1" applyAlignment="1">
      <alignment horizontal="center" vertical="center" wrapText="1"/>
    </xf>
    <xf numFmtId="169" fontId="13" fillId="0" borderId="14" xfId="3210" applyNumberFormat="1" applyFont="1" applyFill="1" applyBorder="1" applyAlignment="1" applyProtection="1">
      <alignment horizontal="right" vertical="center" wrapText="1"/>
    </xf>
    <xf numFmtId="0" fontId="13" fillId="0" borderId="14" xfId="3210" applyNumberFormat="1" applyFont="1" applyFill="1" applyBorder="1" applyAlignment="1" applyProtection="1">
      <alignment horizontal="center" vertical="center"/>
      <protection locked="0"/>
    </xf>
    <xf numFmtId="0" fontId="13" fillId="0" borderId="14" xfId="3210" applyFont="1" applyFill="1" applyBorder="1" applyAlignment="1">
      <alignment horizontal="right" vertical="center"/>
    </xf>
    <xf numFmtId="0" fontId="13" fillId="0" borderId="14" xfId="3210" applyNumberFormat="1" applyFont="1" applyFill="1" applyBorder="1" applyAlignment="1">
      <alignment horizontal="justify" vertical="top"/>
    </xf>
    <xf numFmtId="0" fontId="13" fillId="0" borderId="14" xfId="3210" applyNumberFormat="1" applyFont="1" applyFill="1" applyBorder="1" applyAlignment="1">
      <alignment horizontal="justify" vertical="center" wrapText="1"/>
    </xf>
    <xf numFmtId="0" fontId="13" fillId="0" borderId="14" xfId="3210" applyFont="1" applyFill="1" applyBorder="1" applyAlignment="1">
      <alignment horizontal="justify" vertical="top" wrapText="1"/>
    </xf>
    <xf numFmtId="49" fontId="13" fillId="0" borderId="14" xfId="3210" applyNumberFormat="1" applyFont="1" applyFill="1" applyBorder="1" applyAlignment="1">
      <alignment horizontal="justify" vertical="top" wrapText="1"/>
    </xf>
    <xf numFmtId="0" fontId="19" fillId="0" borderId="30" xfId="3210" applyFont="1" applyBorder="1" applyAlignment="1">
      <alignment horizontal="center"/>
    </xf>
    <xf numFmtId="0" fontId="13" fillId="0" borderId="30" xfId="3210" applyFont="1" applyBorder="1" applyAlignment="1">
      <alignment horizontal="left"/>
    </xf>
    <xf numFmtId="0" fontId="13" fillId="0" borderId="30" xfId="3210" applyFont="1" applyBorder="1" applyAlignment="1">
      <alignment horizontal="center"/>
    </xf>
    <xf numFmtId="181" fontId="13" fillId="0" borderId="30" xfId="3210" applyNumberFormat="1" applyFont="1" applyBorder="1" applyAlignment="1">
      <alignment horizontal="right"/>
    </xf>
    <xf numFmtId="0" fontId="65" fillId="0" borderId="14" xfId="3210" applyFont="1" applyBorder="1" applyAlignment="1">
      <alignment horizontal="justify" vertical="top" wrapText="1"/>
    </xf>
    <xf numFmtId="0" fontId="19" fillId="0" borderId="31" xfId="3210" applyFont="1" applyBorder="1" applyAlignment="1">
      <alignment horizontal="center"/>
    </xf>
    <xf numFmtId="0" fontId="13" fillId="0" borderId="14" xfId="3210" applyFont="1" applyFill="1" applyBorder="1" applyAlignment="1" applyProtection="1">
      <alignment horizontal="justify" vertical="top" wrapText="1"/>
    </xf>
    <xf numFmtId="14" fontId="13" fillId="0" borderId="14" xfId="3210" applyNumberFormat="1" applyFont="1" applyFill="1" applyBorder="1" applyAlignment="1" applyProtection="1">
      <alignment horizontal="justify" vertical="center" wrapText="1"/>
    </xf>
    <xf numFmtId="0" fontId="58" fillId="0" borderId="14" xfId="3210" applyFont="1" applyFill="1" applyBorder="1" applyAlignment="1" applyProtection="1">
      <alignment horizontal="center" vertical="center"/>
      <protection locked="0"/>
    </xf>
    <xf numFmtId="0" fontId="58" fillId="0" borderId="14" xfId="3210" applyFont="1" applyFill="1" applyBorder="1" applyAlignment="1">
      <alignment horizontal="center" vertical="center" wrapText="1"/>
    </xf>
    <xf numFmtId="1" fontId="13" fillId="0" borderId="14" xfId="3210" applyNumberFormat="1" applyFont="1" applyFill="1" applyBorder="1" applyAlignment="1">
      <alignment horizontal="justify" vertical="center" wrapText="1"/>
    </xf>
    <xf numFmtId="0" fontId="64" fillId="0" borderId="14" xfId="3210" applyFont="1" applyFill="1" applyBorder="1" applyAlignment="1">
      <alignment horizontal="center" vertical="center" wrapText="1"/>
    </xf>
    <xf numFmtId="0" fontId="64" fillId="0" borderId="14" xfId="3210" applyFont="1" applyFill="1" applyBorder="1" applyAlignment="1" applyProtection="1">
      <alignment horizontal="center" vertical="top"/>
    </xf>
    <xf numFmtId="0" fontId="64" fillId="0" borderId="14" xfId="3210" applyFont="1" applyFill="1" applyBorder="1" applyAlignment="1" applyProtection="1">
      <alignment horizontal="justify" vertical="top" wrapText="1"/>
    </xf>
    <xf numFmtId="14" fontId="64" fillId="0" borderId="14" xfId="3210" applyNumberFormat="1" applyFont="1" applyFill="1" applyBorder="1" applyAlignment="1" applyProtection="1">
      <alignment horizontal="justify" vertical="center" wrapText="1"/>
    </xf>
    <xf numFmtId="0" fontId="63" fillId="0" borderId="14" xfId="3210" applyNumberFormat="1" applyFont="1" applyFill="1" applyBorder="1" applyAlignment="1" applyProtection="1">
      <alignment horizontal="center" vertical="center"/>
      <protection locked="0"/>
    </xf>
    <xf numFmtId="49" fontId="64" fillId="0" borderId="14" xfId="3210" applyNumberFormat="1" applyFont="1" applyFill="1" applyBorder="1" applyAlignment="1">
      <alignment horizontal="justify" vertical="center" wrapText="1"/>
    </xf>
    <xf numFmtId="0" fontId="64" fillId="0" borderId="14" xfId="3210" applyFont="1" applyFill="1" applyBorder="1" applyAlignment="1">
      <alignment horizontal="justify" vertical="center" wrapText="1"/>
    </xf>
    <xf numFmtId="0" fontId="64" fillId="0" borderId="14" xfId="3210" applyFont="1" applyBorder="1" applyAlignment="1">
      <alignment horizontal="center" vertical="center" wrapText="1"/>
    </xf>
    <xf numFmtId="0" fontId="13" fillId="0" borderId="14" xfId="3210" applyFont="1" applyFill="1" applyBorder="1" applyAlignment="1">
      <alignment horizontal="left" vertical="center" shrinkToFit="1"/>
    </xf>
    <xf numFmtId="169" fontId="13" fillId="30" borderId="14" xfId="3210" applyNumberFormat="1" applyFont="1" applyFill="1" applyBorder="1" applyAlignment="1">
      <alignment horizontal="right" vertical="center" wrapText="1"/>
    </xf>
    <xf numFmtId="0" fontId="13" fillId="30" borderId="14" xfId="3210" applyFont="1" applyFill="1" applyBorder="1" applyAlignment="1">
      <alignment vertical="center" wrapText="1"/>
    </xf>
    <xf numFmtId="0" fontId="19" fillId="0" borderId="14" xfId="3210" applyFont="1" applyFill="1" applyBorder="1" applyAlignment="1">
      <alignment wrapText="1"/>
    </xf>
    <xf numFmtId="0" fontId="19" fillId="0" borderId="14" xfId="3210" applyFont="1" applyFill="1" applyBorder="1"/>
    <xf numFmtId="0" fontId="13" fillId="0" borderId="0" xfId="3210" applyFont="1" applyFill="1" applyBorder="1" applyAlignment="1">
      <alignment horizontal="justify" vertical="center" wrapText="1"/>
    </xf>
    <xf numFmtId="0" fontId="13" fillId="0" borderId="0" xfId="3210" applyFont="1" applyFill="1" applyAlignment="1">
      <alignment vertical="center" wrapText="1"/>
    </xf>
    <xf numFmtId="0" fontId="13" fillId="0" borderId="0" xfId="3210" applyFont="1" applyFill="1" applyBorder="1" applyAlignment="1">
      <alignment horizontal="left" vertical="center" shrinkToFit="1"/>
    </xf>
    <xf numFmtId="0" fontId="13" fillId="0" borderId="0" xfId="3210" applyFont="1" applyFill="1" applyBorder="1" applyAlignment="1">
      <alignment horizontal="left" vertical="center" wrapText="1"/>
    </xf>
    <xf numFmtId="169" fontId="13" fillId="0" borderId="0" xfId="3210" applyNumberFormat="1" applyFont="1" applyFill="1" applyBorder="1" applyAlignment="1">
      <alignment horizontal="right" vertical="center" wrapText="1"/>
    </xf>
    <xf numFmtId="0" fontId="59" fillId="31" borderId="25" xfId="3210" applyFont="1" applyFill="1" applyBorder="1" applyAlignment="1">
      <alignment horizontal="left" vertical="center" wrapText="1"/>
    </xf>
    <xf numFmtId="0" fontId="59" fillId="31" borderId="25" xfId="3210" applyFont="1" applyFill="1" applyBorder="1" applyAlignment="1" applyProtection="1">
      <alignment horizontal="left" vertical="center" wrapText="1"/>
    </xf>
    <xf numFmtId="0" fontId="60" fillId="31" borderId="25" xfId="3210" applyFont="1" applyFill="1" applyBorder="1" applyAlignment="1">
      <alignment horizontal="left" vertical="center" wrapText="1"/>
    </xf>
    <xf numFmtId="0" fontId="13" fillId="31" borderId="14" xfId="3210" applyFont="1" applyFill="1" applyBorder="1" applyAlignment="1" applyProtection="1">
      <alignment horizontal="left" vertical="center" wrapText="1"/>
    </xf>
    <xf numFmtId="0" fontId="13" fillId="31" borderId="14" xfId="3210" applyFont="1" applyFill="1" applyBorder="1" applyAlignment="1">
      <alignment vertical="center" wrapText="1"/>
    </xf>
    <xf numFmtId="0" fontId="62" fillId="0" borderId="25" xfId="3210" applyNumberFormat="1" applyFont="1" applyFill="1" applyBorder="1" applyAlignment="1">
      <alignment horizontal="right" vertical="center"/>
    </xf>
    <xf numFmtId="14" fontId="62" fillId="0" borderId="25" xfId="3210" applyNumberFormat="1" applyFont="1" applyFill="1" applyBorder="1" applyAlignment="1">
      <alignment horizontal="right" vertical="center"/>
    </xf>
    <xf numFmtId="14" fontId="61" fillId="0" borderId="25" xfId="3210" applyNumberFormat="1" applyFont="1" applyFill="1" applyBorder="1" applyAlignment="1" applyProtection="1">
      <alignment horizontal="right" vertical="center" wrapText="1"/>
    </xf>
    <xf numFmtId="169" fontId="61" fillId="0" borderId="25" xfId="3210" applyNumberFormat="1" applyFont="1" applyBorder="1" applyAlignment="1">
      <alignment horizontal="right" vertical="center" wrapText="1"/>
    </xf>
    <xf numFmtId="169" fontId="61" fillId="0" borderId="25" xfId="3210" applyNumberFormat="1" applyFont="1" applyFill="1" applyBorder="1" applyAlignment="1" applyProtection="1">
      <alignment horizontal="right" vertical="center" wrapText="1"/>
    </xf>
    <xf numFmtId="169" fontId="59" fillId="0" borderId="32" xfId="3210" applyNumberFormat="1" applyFont="1" applyFill="1" applyBorder="1" applyAlignment="1" applyProtection="1">
      <alignment horizontal="right" vertical="center" wrapText="1"/>
    </xf>
    <xf numFmtId="0" fontId="17" fillId="0" borderId="0" xfId="3210" applyFont="1" applyAlignment="1">
      <alignment horizontal="center" vertical="center"/>
    </xf>
    <xf numFmtId="14" fontId="58" fillId="0" borderId="14" xfId="3210" applyNumberFormat="1" applyFont="1" applyFill="1" applyBorder="1" applyAlignment="1">
      <alignment horizontal="center" vertical="top" wrapText="1"/>
    </xf>
    <xf numFmtId="0" fontId="66" fillId="0" borderId="14" xfId="0" applyFont="1" applyFill="1" applyBorder="1" applyAlignment="1">
      <alignment vertical="center" wrapText="1"/>
    </xf>
    <xf numFmtId="0" fontId="68" fillId="0" borderId="0" xfId="0" applyFont="1" applyFill="1" applyBorder="1"/>
    <xf numFmtId="0" fontId="18" fillId="0" borderId="0" xfId="0" applyFont="1" applyBorder="1" applyAlignment="1">
      <alignment horizontal="center" vertical="center"/>
    </xf>
    <xf numFmtId="0" fontId="16" fillId="0" borderId="0" xfId="0" applyFont="1" applyFill="1" applyAlignment="1">
      <alignment horizontal="center" vertical="center"/>
    </xf>
    <xf numFmtId="0" fontId="18" fillId="0" borderId="0" xfId="0" applyFont="1" applyBorder="1" applyAlignment="1">
      <alignment horizontal="left" vertical="center"/>
    </xf>
    <xf numFmtId="0" fontId="18" fillId="0" borderId="0" xfId="0" applyFont="1" applyFill="1" applyBorder="1" applyAlignment="1">
      <alignment horizontal="center" vertical="center"/>
    </xf>
    <xf numFmtId="0" fontId="68" fillId="0" borderId="14" xfId="0" applyFont="1" applyFill="1" applyBorder="1"/>
    <xf numFmtId="0" fontId="67" fillId="0" borderId="14" xfId="0" applyFont="1" applyFill="1" applyBorder="1" applyAlignment="1">
      <alignment vertical="center" wrapText="1"/>
    </xf>
    <xf numFmtId="0" fontId="16" fillId="0" borderId="0" xfId="0" applyFont="1" applyAlignment="1">
      <alignment horizontal="left" vertical="center"/>
    </xf>
    <xf numFmtId="0" fontId="12" fillId="0" borderId="0" xfId="3208" applyAlignment="1">
      <alignment vertical="center"/>
    </xf>
    <xf numFmtId="0" fontId="72" fillId="0" borderId="0" xfId="3208" applyFont="1" applyBorder="1" applyAlignment="1">
      <alignment vertical="center" wrapText="1"/>
    </xf>
    <xf numFmtId="0" fontId="19" fillId="0" borderId="0" xfId="3208" applyFont="1"/>
    <xf numFmtId="0" fontId="19" fillId="0" borderId="0" xfId="3208" applyFont="1" applyAlignment="1">
      <alignment vertical="center"/>
    </xf>
    <xf numFmtId="0" fontId="73" fillId="0" borderId="14" xfId="3208" applyFont="1" applyBorder="1" applyAlignment="1">
      <alignment horizontal="centerContinuous" vertical="center" wrapText="1"/>
    </xf>
    <xf numFmtId="0" fontId="74" fillId="0" borderId="14" xfId="3208" applyFont="1" applyBorder="1" applyAlignment="1">
      <alignment horizontal="centerContinuous" vertical="center" wrapText="1"/>
    </xf>
    <xf numFmtId="0" fontId="74" fillId="0" borderId="33" xfId="3208" applyFont="1" applyBorder="1" applyAlignment="1">
      <alignment horizontal="center" vertical="center" wrapText="1"/>
    </xf>
    <xf numFmtId="0" fontId="74" fillId="0" borderId="34" xfId="3208" applyFont="1" applyBorder="1" applyAlignment="1">
      <alignment horizontal="center" vertical="center" wrapText="1"/>
    </xf>
    <xf numFmtId="0" fontId="74" fillId="0" borderId="35" xfId="3208" applyFont="1" applyBorder="1" applyAlignment="1">
      <alignment horizontal="center" vertical="center" wrapText="1"/>
    </xf>
    <xf numFmtId="0" fontId="74" fillId="0" borderId="36" xfId="3208" applyFont="1" applyBorder="1" applyAlignment="1">
      <alignment horizontal="center" vertical="center" wrapText="1"/>
    </xf>
    <xf numFmtId="0" fontId="74" fillId="0" borderId="20" xfId="3208" applyFont="1" applyBorder="1" applyAlignment="1">
      <alignment horizontal="center" vertical="center" wrapText="1"/>
    </xf>
    <xf numFmtId="0" fontId="74" fillId="0" borderId="37" xfId="3208" applyFont="1" applyBorder="1" applyAlignment="1">
      <alignment horizontal="center" vertical="center" wrapText="1"/>
    </xf>
    <xf numFmtId="0" fontId="74" fillId="0" borderId="38" xfId="3208" applyFont="1" applyBorder="1" applyAlignment="1">
      <alignment horizontal="center" vertical="center" wrapText="1"/>
    </xf>
    <xf numFmtId="0" fontId="74" fillId="0" borderId="39" xfId="3208" applyFont="1" applyFill="1" applyBorder="1" applyAlignment="1" applyProtection="1">
      <alignment vertical="center"/>
    </xf>
    <xf numFmtId="0" fontId="74" fillId="0" borderId="40" xfId="3208" applyFont="1" applyFill="1" applyBorder="1" applyAlignment="1" applyProtection="1">
      <alignment vertical="center"/>
    </xf>
    <xf numFmtId="0" fontId="79" fillId="0" borderId="40" xfId="3208" applyFont="1" applyFill="1" applyBorder="1" applyAlignment="1" applyProtection="1">
      <alignment horizontal="right" vertical="center"/>
      <protection locked="0"/>
    </xf>
    <xf numFmtId="0" fontId="79" fillId="32" borderId="39" xfId="3208" applyFont="1" applyFill="1" applyBorder="1" applyAlignment="1" applyProtection="1">
      <alignment horizontal="right" vertical="center"/>
      <protection locked="0"/>
    </xf>
    <xf numFmtId="0" fontId="79" fillId="32" borderId="40" xfId="3208" applyFont="1" applyFill="1" applyBorder="1" applyAlignment="1" applyProtection="1">
      <alignment horizontal="right" vertical="center"/>
      <protection locked="0"/>
    </xf>
    <xf numFmtId="0" fontId="79" fillId="32" borderId="41" xfId="3208" applyFont="1" applyFill="1" applyBorder="1" applyAlignment="1" applyProtection="1">
      <alignment horizontal="right" vertical="center"/>
      <protection locked="0"/>
    </xf>
    <xf numFmtId="0" fontId="79" fillId="0" borderId="42" xfId="3208" applyFont="1" applyFill="1" applyBorder="1" applyAlignment="1" applyProtection="1">
      <alignment horizontal="right" vertical="center"/>
      <protection locked="0"/>
    </xf>
    <xf numFmtId="0" fontId="79" fillId="32" borderId="43" xfId="3208" applyFont="1" applyFill="1" applyBorder="1" applyAlignment="1">
      <alignment horizontal="right" vertical="center" wrapText="1"/>
    </xf>
    <xf numFmtId="0" fontId="79" fillId="32" borderId="44" xfId="3208" applyFont="1" applyFill="1" applyBorder="1" applyAlignment="1">
      <alignment horizontal="right" vertical="center" wrapText="1"/>
    </xf>
    <xf numFmtId="0" fontId="79" fillId="32" borderId="45" xfId="3208" applyFont="1" applyFill="1" applyBorder="1" applyAlignment="1">
      <alignment horizontal="right" vertical="center" wrapText="1"/>
    </xf>
    <xf numFmtId="0" fontId="12" fillId="0" borderId="0" xfId="3208"/>
    <xf numFmtId="0" fontId="79" fillId="0" borderId="43" xfId="3208" applyFont="1" applyFill="1" applyBorder="1" applyAlignment="1">
      <alignment horizontal="right" vertical="center" wrapText="1"/>
    </xf>
    <xf numFmtId="0" fontId="79" fillId="0" borderId="43" xfId="3208" applyFont="1" applyFill="1" applyBorder="1" applyAlignment="1" applyProtection="1">
      <alignment horizontal="right" vertical="center"/>
      <protection locked="0"/>
    </xf>
    <xf numFmtId="0" fontId="79" fillId="0" borderId="14" xfId="3208" applyFont="1" applyFill="1" applyBorder="1" applyAlignment="1">
      <alignment horizontal="right" vertical="center" wrapText="1"/>
    </xf>
    <xf numFmtId="0" fontId="79" fillId="0" borderId="0" xfId="3208" applyFont="1" applyBorder="1" applyAlignment="1">
      <alignment vertical="center" wrapText="1"/>
    </xf>
    <xf numFmtId="0" fontId="74" fillId="0" borderId="46" xfId="3208" applyFont="1" applyFill="1" applyBorder="1" applyAlignment="1" applyProtection="1">
      <alignment vertical="center"/>
    </xf>
    <xf numFmtId="0" fontId="74" fillId="0" borderId="14" xfId="3208" applyFont="1" applyFill="1" applyBorder="1" applyAlignment="1" applyProtection="1">
      <alignment vertical="center"/>
    </xf>
    <xf numFmtId="0" fontId="79" fillId="0" borderId="14" xfId="3208" applyFont="1" applyFill="1" applyBorder="1" applyAlignment="1" applyProtection="1">
      <alignment horizontal="right" vertical="center"/>
      <protection locked="0"/>
    </xf>
    <xf numFmtId="0" fontId="79" fillId="32" borderId="46" xfId="3208" applyFont="1" applyFill="1" applyBorder="1" applyAlignment="1" applyProtection="1">
      <alignment horizontal="right" vertical="center"/>
      <protection locked="0"/>
    </xf>
    <xf numFmtId="0" fontId="79" fillId="32" borderId="14" xfId="3208" applyFont="1" applyFill="1" applyBorder="1" applyAlignment="1" applyProtection="1">
      <alignment horizontal="right" vertical="center"/>
      <protection locked="0"/>
    </xf>
    <xf numFmtId="0" fontId="79" fillId="32" borderId="47" xfId="3208" applyFont="1" applyFill="1" applyBorder="1" applyAlignment="1" applyProtection="1">
      <alignment horizontal="right" vertical="center"/>
      <protection locked="0"/>
    </xf>
    <xf numFmtId="0" fontId="79" fillId="32" borderId="39" xfId="3208" applyFont="1" applyFill="1" applyBorder="1" applyAlignment="1">
      <alignment horizontal="right" vertical="center" wrapText="1"/>
    </xf>
    <xf numFmtId="0" fontId="79" fillId="32" borderId="14" xfId="3208" applyFont="1" applyFill="1" applyBorder="1" applyAlignment="1">
      <alignment horizontal="right" vertical="center" wrapText="1"/>
    </xf>
    <xf numFmtId="0" fontId="79" fillId="32" borderId="47" xfId="3208" applyFont="1" applyFill="1" applyBorder="1" applyAlignment="1">
      <alignment horizontal="right" vertical="center" wrapText="1"/>
    </xf>
    <xf numFmtId="0" fontId="79" fillId="0" borderId="46" xfId="3208" applyFont="1" applyFill="1" applyBorder="1" applyAlignment="1" applyProtection="1">
      <alignment horizontal="right" vertical="center"/>
      <protection locked="0"/>
    </xf>
    <xf numFmtId="0" fontId="74" fillId="0" borderId="20" xfId="3208" applyFont="1" applyFill="1" applyBorder="1" applyAlignment="1" applyProtection="1">
      <alignment vertical="center"/>
    </xf>
    <xf numFmtId="0" fontId="79" fillId="0" borderId="20" xfId="3208" applyFont="1" applyFill="1" applyBorder="1" applyAlignment="1" applyProtection="1">
      <alignment horizontal="right" vertical="center"/>
      <protection locked="0"/>
    </xf>
    <xf numFmtId="0" fontId="79" fillId="32" borderId="36" xfId="3208" applyFont="1" applyFill="1" applyBorder="1" applyAlignment="1" applyProtection="1">
      <alignment horizontal="right" vertical="center"/>
      <protection locked="0"/>
    </xf>
    <xf numFmtId="0" fontId="79" fillId="32" borderId="20" xfId="3208" applyFont="1" applyFill="1" applyBorder="1" applyAlignment="1" applyProtection="1">
      <alignment horizontal="right" vertical="center"/>
      <protection locked="0"/>
    </xf>
    <xf numFmtId="0" fontId="79" fillId="32" borderId="37" xfId="3208" applyFont="1" applyFill="1" applyBorder="1" applyAlignment="1" applyProtection="1">
      <alignment horizontal="right" vertical="center"/>
      <protection locked="0"/>
    </xf>
    <xf numFmtId="0" fontId="79" fillId="32" borderId="20" xfId="3208" applyFont="1" applyFill="1" applyBorder="1" applyAlignment="1">
      <alignment horizontal="right" vertical="center" wrapText="1"/>
    </xf>
    <xf numFmtId="0" fontId="79" fillId="32" borderId="37" xfId="3208" applyFont="1" applyFill="1" applyBorder="1" applyAlignment="1">
      <alignment horizontal="right" vertical="center" wrapText="1"/>
    </xf>
    <xf numFmtId="0" fontId="79" fillId="0" borderId="36" xfId="3208" applyFont="1" applyFill="1" applyBorder="1" applyAlignment="1" applyProtection="1">
      <alignment horizontal="right" vertical="center"/>
      <protection locked="0"/>
    </xf>
    <xf numFmtId="0" fontId="80" fillId="32" borderId="46" xfId="3208" applyFont="1" applyFill="1" applyBorder="1" applyAlignment="1" applyProtection="1">
      <alignment vertical="center"/>
    </xf>
    <xf numFmtId="0" fontId="80" fillId="32" borderId="48" xfId="3208" applyFont="1" applyFill="1" applyBorder="1" applyAlignment="1" applyProtection="1">
      <alignment vertical="center"/>
    </xf>
    <xf numFmtId="0" fontId="75" fillId="32" borderId="49" xfId="3208" applyFont="1" applyFill="1" applyBorder="1" applyAlignment="1" applyProtection="1">
      <alignment horizontal="right" vertical="center"/>
    </xf>
    <xf numFmtId="0" fontId="75" fillId="32" borderId="50" xfId="3208" applyFont="1" applyFill="1" applyBorder="1" applyAlignment="1" applyProtection="1">
      <alignment horizontal="right" vertical="center"/>
    </xf>
    <xf numFmtId="0" fontId="75" fillId="32" borderId="48" xfId="3208" applyFont="1" applyFill="1" applyBorder="1" applyAlignment="1" applyProtection="1">
      <alignment horizontal="right" vertical="center"/>
    </xf>
    <xf numFmtId="0" fontId="75" fillId="32" borderId="51" xfId="3208" applyFont="1" applyFill="1" applyBorder="1" applyAlignment="1" applyProtection="1">
      <alignment horizontal="right" vertical="center"/>
    </xf>
    <xf numFmtId="0" fontId="75" fillId="32" borderId="52" xfId="3208" applyFont="1" applyFill="1" applyBorder="1" applyAlignment="1" applyProtection="1">
      <alignment horizontal="right" vertical="center"/>
    </xf>
    <xf numFmtId="0" fontId="75" fillId="32" borderId="49" xfId="3208" applyFont="1" applyFill="1" applyBorder="1" applyAlignment="1">
      <alignment horizontal="right" vertical="center" wrapText="1"/>
    </xf>
    <xf numFmtId="0" fontId="75" fillId="32" borderId="51" xfId="3208" applyFont="1" applyFill="1" applyBorder="1" applyAlignment="1">
      <alignment horizontal="right" vertical="center" wrapText="1"/>
    </xf>
    <xf numFmtId="0" fontId="75" fillId="32" borderId="0" xfId="3208" applyFont="1" applyFill="1" applyBorder="1" applyAlignment="1">
      <alignment vertical="center" wrapText="1"/>
    </xf>
    <xf numFmtId="0" fontId="77" fillId="32" borderId="0" xfId="3208" applyFont="1" applyFill="1" applyBorder="1" applyAlignment="1">
      <alignment vertical="center" wrapText="1"/>
    </xf>
    <xf numFmtId="0" fontId="79" fillId="32" borderId="40" xfId="3208" applyFont="1" applyFill="1" applyBorder="1" applyAlignment="1">
      <alignment horizontal="right" vertical="center" wrapText="1"/>
    </xf>
    <xf numFmtId="0" fontId="79" fillId="32" borderId="41" xfId="3208" applyFont="1" applyFill="1" applyBorder="1" applyAlignment="1">
      <alignment horizontal="right" vertical="center" wrapText="1"/>
    </xf>
    <xf numFmtId="0" fontId="79" fillId="0" borderId="39" xfId="3208" applyFont="1" applyFill="1" applyBorder="1" applyAlignment="1" applyProtection="1">
      <alignment horizontal="right" vertical="center"/>
      <protection locked="0"/>
    </xf>
    <xf numFmtId="0" fontId="79" fillId="0" borderId="41" xfId="3208" applyFont="1" applyFill="1" applyBorder="1" applyAlignment="1" applyProtection="1">
      <alignment horizontal="right" vertical="center"/>
      <protection locked="0"/>
    </xf>
    <xf numFmtId="0" fontId="79" fillId="0" borderId="53" xfId="3208" applyFont="1" applyFill="1" applyBorder="1" applyAlignment="1" applyProtection="1">
      <alignment horizontal="right" vertical="center"/>
      <protection locked="0"/>
    </xf>
    <xf numFmtId="0" fontId="79" fillId="0" borderId="47" xfId="3208" applyFont="1" applyFill="1" applyBorder="1" applyAlignment="1" applyProtection="1">
      <alignment horizontal="right" vertical="center"/>
      <protection locked="0"/>
    </xf>
    <xf numFmtId="0" fontId="79" fillId="0" borderId="14" xfId="3208" applyFont="1" applyFill="1" applyBorder="1" applyAlignment="1" applyProtection="1">
      <alignment horizontal="right" vertical="center"/>
    </xf>
    <xf numFmtId="0" fontId="74" fillId="0" borderId="54" xfId="3208" applyFont="1" applyFill="1" applyBorder="1" applyAlignment="1" applyProtection="1">
      <alignment vertical="center"/>
    </xf>
    <xf numFmtId="0" fontId="74" fillId="0" borderId="43" xfId="3208" applyFont="1" applyFill="1" applyBorder="1" applyAlignment="1" applyProtection="1">
      <alignment vertical="center"/>
    </xf>
    <xf numFmtId="0" fontId="79" fillId="0" borderId="44" xfId="3208" applyFont="1" applyFill="1" applyBorder="1" applyAlignment="1" applyProtection="1">
      <alignment horizontal="right" vertical="center"/>
      <protection locked="0"/>
    </xf>
    <xf numFmtId="0" fontId="79" fillId="0" borderId="55" xfId="3208" applyFont="1" applyFill="1" applyBorder="1" applyAlignment="1" applyProtection="1">
      <alignment horizontal="right" vertical="center"/>
      <protection locked="0"/>
    </xf>
    <xf numFmtId="0" fontId="79" fillId="32" borderId="43" xfId="3208" applyFont="1" applyFill="1" applyBorder="1" applyAlignment="1" applyProtection="1">
      <alignment horizontal="right" vertical="center"/>
      <protection locked="0"/>
    </xf>
    <xf numFmtId="0" fontId="79" fillId="32" borderId="44" xfId="3208" applyFont="1" applyFill="1" applyBorder="1" applyAlignment="1" applyProtection="1">
      <alignment horizontal="right" vertical="center"/>
      <protection locked="0"/>
    </xf>
    <xf numFmtId="0" fontId="79" fillId="32" borderId="45" xfId="3208" applyFont="1" applyFill="1" applyBorder="1" applyAlignment="1" applyProtection="1">
      <alignment horizontal="right" vertical="center"/>
      <protection locked="0"/>
    </xf>
    <xf numFmtId="0" fontId="79" fillId="0" borderId="45" xfId="3208" applyFont="1" applyFill="1" applyBorder="1" applyAlignment="1" applyProtection="1">
      <alignment horizontal="right" vertical="center"/>
      <protection locked="0"/>
    </xf>
    <xf numFmtId="0" fontId="79" fillId="0" borderId="56" xfId="3208" applyFont="1" applyFill="1" applyBorder="1" applyAlignment="1" applyProtection="1">
      <alignment horizontal="right" vertical="center"/>
      <protection locked="0"/>
    </xf>
    <xf numFmtId="0" fontId="79" fillId="0" borderId="57" xfId="3208" applyFont="1" applyFill="1" applyBorder="1" applyAlignment="1" applyProtection="1">
      <alignment horizontal="right" vertical="center"/>
      <protection locked="0"/>
    </xf>
    <xf numFmtId="0" fontId="74" fillId="0" borderId="40" xfId="3208" applyFont="1" applyFill="1" applyBorder="1" applyProtection="1"/>
    <xf numFmtId="0" fontId="74" fillId="0" borderId="14" xfId="3208" applyFont="1" applyFill="1" applyBorder="1" applyAlignment="1" applyProtection="1">
      <alignment horizontal="left" vertical="center"/>
      <protection locked="0"/>
    </xf>
    <xf numFmtId="0" fontId="74" fillId="32" borderId="33" xfId="3208" applyFont="1" applyFill="1" applyBorder="1" applyAlignment="1" applyProtection="1">
      <alignment vertical="center"/>
    </xf>
    <xf numFmtId="0" fontId="78" fillId="0" borderId="34" xfId="3208" applyFont="1" applyBorder="1" applyAlignment="1">
      <alignment horizontal="center" vertical="center" textRotation="38" shrinkToFit="1"/>
    </xf>
    <xf numFmtId="0" fontId="72" fillId="32" borderId="0" xfId="3208" applyFont="1" applyFill="1" applyBorder="1" applyAlignment="1">
      <alignment vertical="center" wrapText="1"/>
    </xf>
    <xf numFmtId="0" fontId="72" fillId="0" borderId="0" xfId="3208" applyFont="1" applyBorder="1" applyAlignment="1">
      <alignment vertical="center" shrinkToFit="1"/>
    </xf>
    <xf numFmtId="0" fontId="79" fillId="0" borderId="0" xfId="3208" applyFont="1" applyFill="1" applyBorder="1" applyAlignment="1">
      <alignment horizontal="right" vertical="center" wrapText="1"/>
    </xf>
    <xf numFmtId="0" fontId="81" fillId="0" borderId="43" xfId="3208" applyFont="1" applyFill="1" applyBorder="1" applyAlignment="1">
      <alignment vertical="center"/>
    </xf>
    <xf numFmtId="0" fontId="79" fillId="0" borderId="44" xfId="3208" applyFont="1" applyFill="1" applyBorder="1" applyAlignment="1" applyProtection="1">
      <alignment horizontal="right" vertical="center"/>
    </xf>
    <xf numFmtId="0" fontId="79" fillId="32" borderId="44" xfId="3208" applyFont="1" applyFill="1" applyBorder="1" applyAlignment="1" applyProtection="1">
      <alignment horizontal="right" vertical="center"/>
    </xf>
    <xf numFmtId="0" fontId="81" fillId="0" borderId="46" xfId="3208" applyFont="1" applyFill="1" applyBorder="1" applyAlignment="1">
      <alignment vertical="center"/>
    </xf>
    <xf numFmtId="0" fontId="82" fillId="0" borderId="14" xfId="3208" applyFont="1" applyFill="1" applyBorder="1" applyAlignment="1">
      <alignment vertical="center"/>
    </xf>
    <xf numFmtId="0" fontId="82" fillId="32" borderId="14" xfId="3208" applyFont="1" applyFill="1" applyBorder="1" applyAlignment="1">
      <alignment vertical="center"/>
    </xf>
    <xf numFmtId="0" fontId="79" fillId="32" borderId="14" xfId="3208" applyFont="1" applyFill="1" applyBorder="1" applyAlignment="1" applyProtection="1">
      <alignment horizontal="right" vertical="center"/>
    </xf>
    <xf numFmtId="0" fontId="81" fillId="0" borderId="36" xfId="3208" applyFont="1" applyFill="1" applyBorder="1" applyAlignment="1">
      <alignment vertical="center"/>
    </xf>
    <xf numFmtId="0" fontId="79" fillId="0" borderId="20" xfId="3208" applyFont="1" applyFill="1" applyBorder="1" applyAlignment="1" applyProtection="1">
      <alignment horizontal="right" vertical="center"/>
    </xf>
    <xf numFmtId="0" fontId="79" fillId="32" borderId="20" xfId="3208" applyFont="1" applyFill="1" applyBorder="1" applyAlignment="1" applyProtection="1">
      <alignment horizontal="right" vertical="center"/>
    </xf>
    <xf numFmtId="0" fontId="81" fillId="32" borderId="48" xfId="3208" applyFont="1" applyFill="1" applyBorder="1" applyAlignment="1">
      <alignment vertical="center"/>
    </xf>
    <xf numFmtId="0" fontId="75" fillId="32" borderId="49" xfId="3208" applyFont="1" applyFill="1" applyBorder="1" applyAlignment="1" applyProtection="1">
      <alignment horizontal="center" vertical="center"/>
    </xf>
    <xf numFmtId="0" fontId="84" fillId="33" borderId="0" xfId="3208" applyFont="1" applyFill="1" applyBorder="1" applyAlignment="1">
      <alignment vertical="center" wrapText="1"/>
    </xf>
    <xf numFmtId="0" fontId="85" fillId="32" borderId="0" xfId="3208" applyFont="1" applyFill="1" applyBorder="1" applyAlignment="1">
      <alignment vertical="center" wrapText="1"/>
    </xf>
    <xf numFmtId="0" fontId="84" fillId="32" borderId="0" xfId="3208" applyFont="1" applyFill="1" applyBorder="1" applyAlignment="1">
      <alignment vertical="center" wrapText="1"/>
    </xf>
    <xf numFmtId="0" fontId="89" fillId="0" borderId="0" xfId="0" applyFont="1" applyFill="1"/>
    <xf numFmtId="0" fontId="91" fillId="0" borderId="0" xfId="0" applyFont="1" applyFill="1" applyAlignment="1">
      <alignment horizontal="left"/>
    </xf>
    <xf numFmtId="0" fontId="90" fillId="0" borderId="0" xfId="0" applyFont="1" applyFill="1" applyAlignment="1">
      <alignment horizontal="center"/>
    </xf>
    <xf numFmtId="0" fontId="93" fillId="0" borderId="58" xfId="3209" applyFont="1" applyFill="1" applyBorder="1" applyAlignment="1">
      <alignment horizontal="center" vertical="center" wrapText="1"/>
    </xf>
    <xf numFmtId="0" fontId="89" fillId="0" borderId="0" xfId="3209" applyFont="1" applyFill="1"/>
    <xf numFmtId="0" fontId="94" fillId="0" borderId="33" xfId="0" applyFont="1" applyFill="1" applyBorder="1" applyAlignment="1">
      <alignment vertical="top" wrapText="1"/>
    </xf>
    <xf numFmtId="0" fontId="94" fillId="0" borderId="34" xfId="0" applyFont="1" applyFill="1" applyBorder="1" applyAlignment="1">
      <alignment vertical="top" wrapText="1"/>
    </xf>
    <xf numFmtId="0" fontId="94" fillId="0" borderId="35" xfId="0" applyFont="1" applyFill="1" applyBorder="1" applyAlignment="1">
      <alignment vertical="top" wrapText="1"/>
    </xf>
    <xf numFmtId="0" fontId="95" fillId="0" borderId="40" xfId="0" applyFont="1" applyFill="1" applyBorder="1" applyAlignment="1">
      <alignment horizontal="left" wrapText="1" indent="1"/>
    </xf>
    <xf numFmtId="0" fontId="96" fillId="0" borderId="40" xfId="0" applyFont="1" applyFill="1" applyBorder="1" applyAlignment="1">
      <alignment horizontal="left" indent="1"/>
    </xf>
    <xf numFmtId="0" fontId="96" fillId="0" borderId="41" xfId="0" applyFont="1" applyFill="1" applyBorder="1" applyAlignment="1">
      <alignment horizontal="left" indent="1"/>
    </xf>
    <xf numFmtId="0" fontId="95" fillId="0" borderId="14" xfId="0" applyFont="1" applyFill="1" applyBorder="1" applyAlignment="1">
      <alignment horizontal="left" indent="1"/>
    </xf>
    <xf numFmtId="0" fontId="96" fillId="0" borderId="14" xfId="0" applyFont="1" applyFill="1" applyBorder="1" applyAlignment="1">
      <alignment horizontal="left" indent="1"/>
    </xf>
    <xf numFmtId="0" fontId="96" fillId="0" borderId="47" xfId="0" applyFont="1" applyFill="1" applyBorder="1" applyAlignment="1">
      <alignment horizontal="left" indent="1"/>
    </xf>
    <xf numFmtId="0" fontId="95" fillId="0" borderId="14" xfId="0" applyFont="1" applyFill="1" applyBorder="1" applyAlignment="1">
      <alignment horizontal="left" wrapText="1" indent="1"/>
    </xf>
    <xf numFmtId="0" fontId="95" fillId="0" borderId="14" xfId="0" applyFont="1" applyFill="1" applyBorder="1" applyAlignment="1">
      <alignment horizontal="right" vertical="top"/>
    </xf>
    <xf numFmtId="0" fontId="95" fillId="0" borderId="14" xfId="0" applyFont="1" applyFill="1" applyBorder="1" applyAlignment="1">
      <alignment horizontal="left" vertical="top" wrapText="1" indent="1"/>
    </xf>
    <xf numFmtId="0" fontId="96" fillId="0" borderId="14" xfId="0" applyFont="1" applyFill="1" applyBorder="1" applyAlignment="1">
      <alignment horizontal="left" vertical="top" wrapText="1" indent="1"/>
    </xf>
    <xf numFmtId="0" fontId="95" fillId="0" borderId="14" xfId="0" applyFont="1" applyFill="1" applyBorder="1" applyAlignment="1">
      <alignment horizontal="right" vertical="top" wrapText="1"/>
    </xf>
    <xf numFmtId="0" fontId="89" fillId="0" borderId="14" xfId="0" applyFont="1" applyFill="1" applyBorder="1" applyAlignment="1">
      <alignment horizontal="center"/>
    </xf>
    <xf numFmtId="0" fontId="95" fillId="0" borderId="14" xfId="0" applyFont="1" applyFill="1" applyBorder="1" applyAlignment="1">
      <alignment vertical="top" wrapText="1" shrinkToFit="1"/>
    </xf>
    <xf numFmtId="0" fontId="97" fillId="0" borderId="14" xfId="0" applyFont="1" applyFill="1" applyBorder="1" applyAlignment="1">
      <alignment vertical="center" wrapText="1"/>
    </xf>
    <xf numFmtId="0" fontId="95" fillId="0" borderId="14" xfId="0" applyFont="1" applyFill="1" applyBorder="1" applyAlignment="1">
      <alignment vertical="top" wrapText="1"/>
    </xf>
    <xf numFmtId="0" fontId="89" fillId="0" borderId="14" xfId="0" applyFont="1" applyFill="1" applyBorder="1"/>
    <xf numFmtId="0" fontId="95" fillId="0" borderId="14" xfId="0" applyFont="1" applyFill="1" applyBorder="1" applyAlignment="1">
      <alignment horizontal="center"/>
    </xf>
    <xf numFmtId="0" fontId="98" fillId="0" borderId="58" xfId="3209" applyFont="1" applyFill="1" applyBorder="1" applyAlignment="1">
      <alignment horizontal="center" vertical="center" wrapText="1"/>
    </xf>
    <xf numFmtId="0" fontId="100" fillId="0" borderId="58" xfId="3209" applyFont="1" applyFill="1" applyBorder="1" applyAlignment="1">
      <alignment horizontal="center" vertical="center" wrapText="1"/>
    </xf>
    <xf numFmtId="0" fontId="0" fillId="0" borderId="0" xfId="0" applyFill="1" applyAlignment="1">
      <alignment horizontal="center" vertical="center"/>
    </xf>
    <xf numFmtId="0" fontId="112" fillId="0" borderId="14" xfId="3187" applyFont="1" applyBorder="1" applyAlignment="1">
      <alignment horizontal="center" vertical="center"/>
    </xf>
    <xf numFmtId="0" fontId="112" fillId="0" borderId="14" xfId="3187" applyFont="1" applyFill="1" applyBorder="1" applyAlignment="1">
      <alignment horizontal="left" vertical="center" wrapText="1"/>
    </xf>
    <xf numFmtId="0" fontId="112" fillId="0" borderId="14" xfId="3187" applyFont="1" applyFill="1" applyBorder="1" applyAlignment="1">
      <alignment horizontal="center" vertical="center" wrapText="1"/>
    </xf>
    <xf numFmtId="0" fontId="0" fillId="0" borderId="14" xfId="0" applyFill="1" applyBorder="1" applyAlignment="1">
      <alignment horizontal="center" vertical="center" wrapText="1"/>
    </xf>
    <xf numFmtId="0" fontId="20" fillId="0" borderId="14" xfId="0" applyFont="1" applyFill="1" applyBorder="1"/>
    <xf numFmtId="0" fontId="112" fillId="0" borderId="0" xfId="3187" applyFont="1" applyFill="1" applyBorder="1" applyAlignment="1">
      <alignment horizontal="center" vertical="center" wrapText="1"/>
    </xf>
    <xf numFmtId="0" fontId="112" fillId="0" borderId="14" xfId="3187" applyFont="1" applyFill="1" applyBorder="1" applyAlignment="1">
      <alignment horizontal="left" vertical="center"/>
    </xf>
    <xf numFmtId="0" fontId="112" fillId="0" borderId="0" xfId="3187" applyFont="1" applyBorder="1" applyAlignment="1">
      <alignment horizontal="center" vertical="center" wrapText="1"/>
    </xf>
    <xf numFmtId="0" fontId="109" fillId="0" borderId="0" xfId="3268" applyFont="1"/>
    <xf numFmtId="0" fontId="109" fillId="0" borderId="0" xfId="3267" applyFont="1"/>
    <xf numFmtId="0" fontId="115" fillId="34" borderId="43" xfId="3269" applyFont="1" applyFill="1" applyBorder="1" applyAlignment="1">
      <alignment horizontal="center" vertical="center" wrapText="1"/>
    </xf>
    <xf numFmtId="0" fontId="115" fillId="34" borderId="44" xfId="3269" applyFont="1" applyFill="1" applyBorder="1" applyAlignment="1">
      <alignment horizontal="center" vertical="center" wrapText="1"/>
    </xf>
    <xf numFmtId="0" fontId="115" fillId="34" borderId="45" xfId="3269" applyFont="1" applyFill="1" applyBorder="1" applyAlignment="1">
      <alignment horizontal="center" vertical="center" wrapText="1"/>
    </xf>
    <xf numFmtId="0" fontId="109" fillId="0" borderId="14" xfId="3269" applyFont="1" applyBorder="1" applyAlignment="1">
      <alignment horizontal="right"/>
    </xf>
    <xf numFmtId="2" fontId="109" fillId="0" borderId="14" xfId="3269" applyNumberFormat="1" applyFont="1" applyFill="1" applyBorder="1"/>
    <xf numFmtId="189" fontId="109" fillId="0" borderId="14" xfId="3269" applyNumberFormat="1" applyFont="1" applyFill="1" applyBorder="1"/>
    <xf numFmtId="2" fontId="109" fillId="0" borderId="47" xfId="3269" applyNumberFormat="1" applyFont="1" applyFill="1" applyBorder="1"/>
    <xf numFmtId="0" fontId="109" fillId="0" borderId="34" xfId="3269" applyFont="1" applyBorder="1" applyAlignment="1">
      <alignment horizontal="right"/>
    </xf>
    <xf numFmtId="2" fontId="109" fillId="0" borderId="34" xfId="3269" applyNumberFormat="1" applyFont="1" applyFill="1" applyBorder="1"/>
    <xf numFmtId="189" fontId="109" fillId="0" borderId="34" xfId="3269" applyNumberFormat="1" applyFont="1" applyFill="1" applyBorder="1"/>
    <xf numFmtId="2" fontId="109" fillId="0" borderId="35" xfId="3269" applyNumberFormat="1" applyFont="1" applyFill="1" applyBorder="1"/>
    <xf numFmtId="0" fontId="109" fillId="0" borderId="0" xfId="3269" applyFont="1"/>
    <xf numFmtId="2" fontId="116" fillId="0" borderId="0" xfId="3269" applyNumberFormat="1" applyFont="1" applyFill="1" applyBorder="1" applyAlignment="1">
      <alignment horizontal="center"/>
    </xf>
    <xf numFmtId="0" fontId="12" fillId="0" borderId="14" xfId="3269" applyBorder="1" applyAlignment="1">
      <alignment horizontal="right"/>
    </xf>
    <xf numFmtId="2" fontId="12" fillId="0" borderId="14" xfId="3269" applyNumberFormat="1" applyFill="1" applyBorder="1"/>
    <xf numFmtId="189" fontId="12" fillId="0" borderId="14" xfId="3269" applyNumberFormat="1" applyFill="1" applyBorder="1"/>
    <xf numFmtId="0" fontId="12" fillId="0" borderId="0" xfId="3269"/>
    <xf numFmtId="0" fontId="12" fillId="0" borderId="0" xfId="3267"/>
    <xf numFmtId="0" fontId="12" fillId="0" borderId="0" xfId="3269" applyAlignment="1">
      <alignment horizontal="right"/>
    </xf>
    <xf numFmtId="0" fontId="12" fillId="0" borderId="34" xfId="3269" applyBorder="1" applyAlignment="1">
      <alignment horizontal="right"/>
    </xf>
    <xf numFmtId="2" fontId="12" fillId="0" borderId="34" xfId="3269" applyNumberFormat="1" applyFill="1" applyBorder="1"/>
    <xf numFmtId="189" fontId="12" fillId="0" borderId="34" xfId="3269" applyNumberFormat="1" applyFill="1" applyBorder="1"/>
    <xf numFmtId="0" fontId="12" fillId="0" borderId="0" xfId="3269" applyFont="1" applyFill="1" applyBorder="1" applyAlignment="1">
      <alignment horizontal="right"/>
    </xf>
    <xf numFmtId="0" fontId="104" fillId="0" borderId="14" xfId="3269" applyFont="1" applyBorder="1" applyAlignment="1">
      <alignment horizontal="right"/>
    </xf>
    <xf numFmtId="2" fontId="104" fillId="0" borderId="14" xfId="3269" applyNumberFormat="1" applyFont="1" applyFill="1" applyBorder="1"/>
    <xf numFmtId="189" fontId="104" fillId="0" borderId="14" xfId="3269" applyNumberFormat="1" applyFont="1" applyFill="1" applyBorder="1"/>
    <xf numFmtId="0" fontId="12" fillId="0" borderId="0" xfId="3187" applyFont="1"/>
    <xf numFmtId="0" fontId="104" fillId="0" borderId="48" xfId="3187" applyNumberFormat="1" applyFont="1" applyBorder="1" applyAlignment="1">
      <alignment horizontal="center" vertical="center" wrapText="1"/>
    </xf>
    <xf numFmtId="0" fontId="104" fillId="0" borderId="49" xfId="3187" applyNumberFormat="1" applyFont="1" applyBorder="1" applyAlignment="1">
      <alignment horizontal="center" vertical="center"/>
    </xf>
    <xf numFmtId="0" fontId="104" fillId="0" borderId="49" xfId="3187" applyNumberFormat="1" applyFont="1" applyFill="1" applyBorder="1" applyAlignment="1">
      <alignment horizontal="center" vertical="center" wrapText="1"/>
    </xf>
    <xf numFmtId="0" fontId="104" fillId="0" borderId="51" xfId="3187" applyFont="1" applyBorder="1" applyAlignment="1">
      <alignment horizontal="center" vertical="center" wrapText="1"/>
    </xf>
    <xf numFmtId="0" fontId="12" fillId="0" borderId="39" xfId="3187" applyFont="1" applyBorder="1" applyAlignment="1">
      <alignment horizontal="center"/>
    </xf>
    <xf numFmtId="0" fontId="12" fillId="0" borderId="40" xfId="3187" applyFont="1" applyBorder="1" applyAlignment="1">
      <alignment horizontal="center"/>
    </xf>
    <xf numFmtId="0" fontId="12" fillId="0" borderId="41" xfId="3187" applyFont="1" applyBorder="1" applyAlignment="1">
      <alignment horizontal="center" vertical="center"/>
    </xf>
    <xf numFmtId="0" fontId="12" fillId="0" borderId="46" xfId="3187" applyFont="1" applyBorder="1" applyAlignment="1">
      <alignment horizontal="center" vertical="center"/>
    </xf>
    <xf numFmtId="17" fontId="12" fillId="0" borderId="14" xfId="3187" applyNumberFormat="1" applyFont="1" applyBorder="1" applyAlignment="1">
      <alignment horizontal="center" vertical="center"/>
    </xf>
    <xf numFmtId="2" fontId="12" fillId="0" borderId="14" xfId="3187" applyNumberFormat="1" applyFont="1" applyBorder="1" applyAlignment="1">
      <alignment horizontal="center" vertical="center"/>
    </xf>
    <xf numFmtId="2" fontId="12" fillId="36" borderId="47" xfId="3187" applyNumberFormat="1" applyFont="1" applyFill="1" applyBorder="1" applyAlignment="1">
      <alignment horizontal="center" vertical="center"/>
    </xf>
    <xf numFmtId="2" fontId="12" fillId="0" borderId="0" xfId="3187" applyNumberFormat="1" applyFont="1"/>
    <xf numFmtId="0" fontId="12" fillId="37" borderId="46" xfId="3187" applyFont="1" applyFill="1" applyBorder="1" applyAlignment="1">
      <alignment horizontal="center" vertical="center"/>
    </xf>
    <xf numFmtId="17" fontId="12" fillId="37" borderId="14" xfId="3187" applyNumberFormat="1" applyFont="1" applyFill="1" applyBorder="1" applyAlignment="1">
      <alignment horizontal="center" vertical="center"/>
    </xf>
    <xf numFmtId="2" fontId="12" fillId="37" borderId="14" xfId="3187" applyNumberFormat="1" applyFont="1" applyFill="1" applyBorder="1" applyAlignment="1">
      <alignment horizontal="center" vertical="center"/>
    </xf>
    <xf numFmtId="0" fontId="12" fillId="37" borderId="14" xfId="3187" applyFont="1" applyFill="1" applyBorder="1" applyAlignment="1">
      <alignment horizontal="center" vertical="center"/>
    </xf>
    <xf numFmtId="2" fontId="12" fillId="36" borderId="14" xfId="3187" applyNumberFormat="1" applyFont="1" applyFill="1" applyBorder="1" applyAlignment="1">
      <alignment horizontal="center" vertical="center"/>
    </xf>
    <xf numFmtId="0" fontId="104" fillId="0" borderId="49" xfId="3187" applyNumberFormat="1" applyFont="1" applyBorder="1" applyAlignment="1">
      <alignment horizontal="center" vertical="center" wrapText="1"/>
    </xf>
    <xf numFmtId="0" fontId="104" fillId="0" borderId="49" xfId="3187" applyFont="1" applyBorder="1" applyAlignment="1">
      <alignment horizontal="center" vertical="center" wrapText="1"/>
    </xf>
    <xf numFmtId="0" fontId="104" fillId="0" borderId="51" xfId="3187" applyNumberFormat="1" applyFont="1" applyFill="1" applyBorder="1" applyAlignment="1">
      <alignment horizontal="center" vertical="center" wrapText="1"/>
    </xf>
    <xf numFmtId="0" fontId="12" fillId="0" borderId="61" xfId="3187" applyFont="1" applyBorder="1" applyAlignment="1">
      <alignment horizontal="center"/>
    </xf>
    <xf numFmtId="0" fontId="12" fillId="0" borderId="62" xfId="3187" applyFont="1" applyBorder="1" applyAlignment="1">
      <alignment horizontal="center"/>
    </xf>
    <xf numFmtId="0" fontId="12" fillId="0" borderId="62" xfId="3187" applyFont="1" applyBorder="1" applyAlignment="1">
      <alignment horizontal="center" vertical="center"/>
    </xf>
    <xf numFmtId="0" fontId="12" fillId="0" borderId="63" xfId="3187" applyFont="1" applyBorder="1" applyAlignment="1">
      <alignment horizontal="center"/>
    </xf>
    <xf numFmtId="189" fontId="12" fillId="0" borderId="14" xfId="3270" applyNumberFormat="1" applyFont="1" applyBorder="1" applyAlignment="1">
      <alignment horizontal="center" vertical="center" wrapText="1"/>
    </xf>
    <xf numFmtId="2" fontId="12" fillId="0" borderId="14" xfId="3270" applyNumberFormat="1" applyFont="1" applyBorder="1" applyAlignment="1">
      <alignment horizontal="center" vertical="center" wrapText="1"/>
    </xf>
    <xf numFmtId="189" fontId="12" fillId="36" borderId="14" xfId="3270" applyNumberFormat="1" applyFont="1" applyFill="1" applyBorder="1" applyAlignment="1">
      <alignment horizontal="center" vertical="center" wrapText="1"/>
    </xf>
    <xf numFmtId="2" fontId="12" fillId="0" borderId="14" xfId="3187" applyNumberFormat="1" applyFont="1" applyBorder="1" applyAlignment="1">
      <alignment horizontal="center"/>
    </xf>
    <xf numFmtId="189" fontId="12" fillId="36" borderId="47" xfId="3270" applyNumberFormat="1" applyFont="1" applyFill="1" applyBorder="1" applyAlignment="1">
      <alignment horizontal="center" vertical="center" wrapText="1"/>
    </xf>
    <xf numFmtId="189" fontId="12" fillId="37" borderId="14" xfId="3270" applyNumberFormat="1" applyFont="1" applyFill="1" applyBorder="1" applyAlignment="1">
      <alignment horizontal="center" vertical="center" wrapText="1"/>
    </xf>
    <xf numFmtId="2" fontId="12" fillId="37" borderId="14" xfId="3270" applyNumberFormat="1" applyFont="1" applyFill="1" applyBorder="1" applyAlignment="1">
      <alignment horizontal="center" vertical="center" wrapText="1"/>
    </xf>
    <xf numFmtId="2" fontId="12" fillId="37" borderId="14" xfId="3187" applyNumberFormat="1" applyFont="1" applyFill="1" applyBorder="1" applyAlignment="1">
      <alignment horizontal="center"/>
    </xf>
    <xf numFmtId="2" fontId="12" fillId="0" borderId="0" xfId="3187" applyNumberFormat="1" applyFont="1" applyBorder="1"/>
    <xf numFmtId="0" fontId="12" fillId="0" borderId="0" xfId="3187" applyFont="1" applyBorder="1"/>
    <xf numFmtId="189" fontId="12" fillId="0" borderId="0" xfId="3187" applyNumberFormat="1" applyFont="1" applyBorder="1"/>
    <xf numFmtId="0" fontId="12" fillId="0" borderId="48" xfId="3187" applyFont="1" applyBorder="1" applyAlignment="1">
      <alignment horizontal="center"/>
    </xf>
    <xf numFmtId="0" fontId="12" fillId="0" borderId="49" xfId="3187" applyFont="1" applyBorder="1" applyAlignment="1">
      <alignment horizontal="center"/>
    </xf>
    <xf numFmtId="0" fontId="12" fillId="0" borderId="51" xfId="3187" applyFont="1" applyBorder="1" applyAlignment="1">
      <alignment horizontal="center" vertical="center"/>
    </xf>
    <xf numFmtId="0" fontId="12" fillId="0" borderId="39" xfId="3187" applyFont="1" applyBorder="1" applyAlignment="1">
      <alignment horizontal="center" vertical="center"/>
    </xf>
    <xf numFmtId="17" fontId="12" fillId="0" borderId="40" xfId="3187" applyNumberFormat="1" applyFont="1" applyBorder="1" applyAlignment="1">
      <alignment horizontal="center" vertical="center"/>
    </xf>
    <xf numFmtId="2" fontId="12" fillId="0" borderId="40" xfId="3187" applyNumberFormat="1" applyFont="1" applyBorder="1" applyAlignment="1">
      <alignment horizontal="center" vertical="center"/>
    </xf>
    <xf numFmtId="2" fontId="12" fillId="36" borderId="40" xfId="3187" applyNumberFormat="1" applyFont="1" applyFill="1" applyBorder="1" applyAlignment="1">
      <alignment horizontal="center" vertical="center"/>
    </xf>
    <xf numFmtId="2" fontId="12" fillId="36" borderId="41" xfId="3187" applyNumberFormat="1" applyFont="1" applyFill="1" applyBorder="1" applyAlignment="1">
      <alignment horizontal="center" vertical="center"/>
    </xf>
    <xf numFmtId="0" fontId="12" fillId="0" borderId="14" xfId="3187" applyFont="1" applyBorder="1" applyAlignment="1">
      <alignment horizontal="center" vertical="center"/>
    </xf>
    <xf numFmtId="0" fontId="104" fillId="0" borderId="0" xfId="3187" applyFont="1" applyAlignment="1">
      <alignment horizontal="right" vertical="center"/>
    </xf>
    <xf numFmtId="0" fontId="12" fillId="0" borderId="49" xfId="3187" applyFont="1" applyBorder="1" applyAlignment="1">
      <alignment horizontal="center" vertical="center"/>
    </xf>
    <xf numFmtId="0" fontId="12" fillId="0" borderId="51" xfId="3187" applyFont="1" applyBorder="1" applyAlignment="1">
      <alignment horizontal="center"/>
    </xf>
    <xf numFmtId="0" fontId="122" fillId="0" borderId="48" xfId="3187" applyFont="1" applyBorder="1" applyAlignment="1">
      <alignment horizontal="center"/>
    </xf>
    <xf numFmtId="0" fontId="122" fillId="0" borderId="49" xfId="3187" applyFont="1" applyBorder="1" applyAlignment="1">
      <alignment horizontal="center"/>
    </xf>
    <xf numFmtId="0" fontId="122" fillId="0" borderId="51" xfId="3187" applyFont="1" applyBorder="1" applyAlignment="1">
      <alignment horizontal="center" vertical="center"/>
    </xf>
    <xf numFmtId="2" fontId="55" fillId="36" borderId="41" xfId="3187" applyNumberFormat="1" applyFont="1" applyFill="1" applyBorder="1" applyAlignment="1">
      <alignment horizontal="center" vertical="center"/>
    </xf>
    <xf numFmtId="2" fontId="12" fillId="0" borderId="0" xfId="3187" applyNumberFormat="1" applyFont="1" applyAlignment="1">
      <alignment horizontal="center" vertical="center"/>
    </xf>
    <xf numFmtId="0" fontId="12" fillId="37" borderId="33" xfId="3187" applyFont="1" applyFill="1" applyBorder="1" applyAlignment="1">
      <alignment horizontal="center" vertical="center"/>
    </xf>
    <xf numFmtId="17" fontId="12" fillId="37" borderId="34" xfId="3187" applyNumberFormat="1" applyFont="1" applyFill="1" applyBorder="1" applyAlignment="1">
      <alignment horizontal="center" vertical="center"/>
    </xf>
    <xf numFmtId="2" fontId="12" fillId="37" borderId="34" xfId="3187" applyNumberFormat="1" applyFont="1" applyFill="1" applyBorder="1" applyAlignment="1">
      <alignment horizontal="center" vertical="center"/>
    </xf>
    <xf numFmtId="2" fontId="12" fillId="36" borderId="35" xfId="3187" applyNumberFormat="1" applyFont="1" applyFill="1" applyBorder="1" applyAlignment="1">
      <alignment horizontal="center" vertical="center"/>
    </xf>
    <xf numFmtId="189" fontId="12" fillId="36" borderId="93" xfId="3270" applyNumberFormat="1" applyFont="1" applyFill="1" applyBorder="1" applyAlignment="1">
      <alignment horizontal="center" vertical="center" wrapText="1"/>
    </xf>
    <xf numFmtId="189" fontId="12" fillId="37" borderId="34" xfId="3270" applyNumberFormat="1" applyFont="1" applyFill="1" applyBorder="1" applyAlignment="1">
      <alignment horizontal="center" vertical="center" wrapText="1"/>
    </xf>
    <xf numFmtId="2" fontId="12" fillId="37" borderId="34" xfId="3270" applyNumberFormat="1" applyFont="1" applyFill="1" applyBorder="1" applyAlignment="1">
      <alignment horizontal="center" vertical="center" wrapText="1"/>
    </xf>
    <xf numFmtId="189" fontId="12" fillId="36" borderId="34" xfId="3270" applyNumberFormat="1" applyFont="1" applyFill="1" applyBorder="1" applyAlignment="1">
      <alignment horizontal="center" vertical="center" wrapText="1"/>
    </xf>
    <xf numFmtId="2" fontId="12" fillId="37" borderId="34" xfId="3187" applyNumberFormat="1" applyFont="1" applyFill="1" applyBorder="1" applyAlignment="1">
      <alignment horizontal="center"/>
    </xf>
    <xf numFmtId="189" fontId="12" fillId="36" borderId="35" xfId="3270" applyNumberFormat="1" applyFont="1" applyFill="1" applyBorder="1" applyAlignment="1">
      <alignment horizontal="center" vertical="center" wrapText="1"/>
    </xf>
    <xf numFmtId="189" fontId="12" fillId="36" borderId="0" xfId="3270" applyNumberFormat="1" applyFont="1" applyFill="1" applyBorder="1" applyAlignment="1">
      <alignment horizontal="center" vertical="center" wrapText="1"/>
    </xf>
    <xf numFmtId="2" fontId="12" fillId="36" borderId="34" xfId="3187" applyNumberFormat="1" applyFont="1" applyFill="1" applyBorder="1" applyAlignment="1">
      <alignment horizontal="center" vertical="center"/>
    </xf>
    <xf numFmtId="0" fontId="12" fillId="0" borderId="0" xfId="3187" applyFont="1" applyAlignment="1">
      <alignment vertical="center"/>
    </xf>
    <xf numFmtId="0" fontId="12" fillId="0" borderId="0" xfId="3187"/>
    <xf numFmtId="0" fontId="101" fillId="0" borderId="14" xfId="3187" applyFont="1" applyFill="1" applyBorder="1" applyAlignment="1">
      <alignment vertical="center" wrapText="1"/>
    </xf>
    <xf numFmtId="0" fontId="12" fillId="0" borderId="0" xfId="3187" applyFill="1"/>
    <xf numFmtId="0" fontId="12" fillId="0" borderId="14" xfId="3187" applyFill="1" applyBorder="1" applyAlignment="1">
      <alignment vertical="center" wrapText="1"/>
    </xf>
    <xf numFmtId="0" fontId="101" fillId="0" borderId="14" xfId="3187" applyFont="1" applyFill="1" applyBorder="1" applyAlignment="1">
      <alignment horizontal="center" vertical="center" wrapText="1"/>
    </xf>
    <xf numFmtId="0" fontId="12" fillId="0" borderId="0" xfId="3178"/>
    <xf numFmtId="0" fontId="106" fillId="0" borderId="0" xfId="3187" applyFont="1" applyFill="1"/>
    <xf numFmtId="0" fontId="12" fillId="0" borderId="0" xfId="3178" applyAlignment="1">
      <alignment horizontal="center" vertical="center"/>
    </xf>
    <xf numFmtId="0" fontId="0" fillId="0" borderId="0" xfId="0" applyFill="1"/>
    <xf numFmtId="0" fontId="109" fillId="0" borderId="0" xfId="0" applyFont="1" applyFill="1"/>
    <xf numFmtId="0" fontId="125" fillId="0" borderId="14" xfId="0" applyFont="1" applyFill="1" applyBorder="1" applyAlignment="1">
      <alignment horizontal="center" vertical="center" wrapText="1"/>
    </xf>
    <xf numFmtId="0" fontId="126" fillId="0" borderId="14" xfId="0" applyFont="1" applyFill="1" applyBorder="1" applyAlignment="1">
      <alignment horizontal="center" vertical="center" wrapText="1"/>
    </xf>
    <xf numFmtId="0" fontId="109" fillId="0" borderId="14" xfId="0" applyFont="1" applyFill="1" applyBorder="1" applyAlignment="1">
      <alignment horizontal="center" vertical="center" wrapText="1"/>
    </xf>
    <xf numFmtId="0" fontId="16" fillId="0" borderId="0" xfId="3276" applyFont="1" applyAlignment="1">
      <alignment vertical="center"/>
    </xf>
    <xf numFmtId="0" fontId="12" fillId="0" borderId="0" xfId="3276" applyAlignment="1">
      <alignment vertical="center"/>
    </xf>
    <xf numFmtId="0" fontId="12" fillId="0" borderId="0" xfId="3276" applyAlignment="1">
      <alignment horizontal="center" vertical="center"/>
    </xf>
    <xf numFmtId="0" fontId="101" fillId="0" borderId="45" xfId="3276" applyFont="1" applyFill="1" applyBorder="1" applyAlignment="1">
      <alignment horizontal="center" vertical="center"/>
    </xf>
    <xf numFmtId="0" fontId="102" fillId="0" borderId="14" xfId="3276" applyFont="1" applyFill="1" applyBorder="1" applyAlignment="1">
      <alignment horizontal="center" vertical="center" wrapText="1"/>
    </xf>
    <xf numFmtId="0" fontId="102" fillId="0" borderId="14" xfId="3276" applyFont="1" applyFill="1" applyBorder="1" applyAlignment="1">
      <alignment vertical="center" wrapText="1"/>
    </xf>
    <xf numFmtId="2" fontId="101" fillId="0" borderId="47" xfId="3276" applyNumberFormat="1" applyFont="1" applyFill="1" applyBorder="1" applyAlignment="1">
      <alignment horizontal="center" vertical="center" wrapText="1"/>
    </xf>
    <xf numFmtId="0" fontId="102" fillId="0" borderId="34" xfId="3276" applyFont="1" applyFill="1" applyBorder="1" applyAlignment="1">
      <alignment horizontal="center" vertical="center" wrapText="1"/>
    </xf>
    <xf numFmtId="0" fontId="102" fillId="0" borderId="34" xfId="3276" applyFont="1" applyFill="1" applyBorder="1" applyAlignment="1">
      <alignment vertical="center" wrapText="1"/>
    </xf>
    <xf numFmtId="170" fontId="102" fillId="0" borderId="14" xfId="3276" applyNumberFormat="1" applyFont="1" applyFill="1" applyBorder="1" applyAlignment="1">
      <alignment horizontal="center" vertical="center" wrapText="1"/>
    </xf>
    <xf numFmtId="2" fontId="101" fillId="0" borderId="35" xfId="3276" applyNumberFormat="1" applyFont="1" applyFill="1" applyBorder="1" applyAlignment="1">
      <alignment horizontal="center" vertical="center" wrapText="1"/>
    </xf>
    <xf numFmtId="0" fontId="12" fillId="0" borderId="0" xfId="3178" applyAlignment="1">
      <alignment vertical="center"/>
    </xf>
    <xf numFmtId="0" fontId="12" fillId="0" borderId="0" xfId="3277" applyAlignment="1">
      <alignment vertical="center"/>
    </xf>
    <xf numFmtId="0" fontId="12" fillId="0" borderId="0" xfId="3277" applyAlignment="1">
      <alignment horizontal="center" vertical="center"/>
    </xf>
    <xf numFmtId="0" fontId="130" fillId="0" borderId="0" xfId="3276" applyFont="1" applyFill="1" applyAlignment="1">
      <alignment horizontal="center" vertical="center"/>
    </xf>
    <xf numFmtId="0" fontId="131" fillId="35" borderId="94" xfId="3276" applyFont="1" applyFill="1" applyBorder="1" applyAlignment="1">
      <alignment horizontal="center" vertical="center"/>
    </xf>
    <xf numFmtId="0" fontId="12" fillId="0" borderId="0" xfId="3276" applyFill="1" applyAlignment="1">
      <alignment horizontal="center" vertical="center"/>
    </xf>
    <xf numFmtId="0" fontId="16" fillId="0" borderId="34" xfId="3276" applyFont="1" applyFill="1" applyBorder="1" applyAlignment="1">
      <alignment horizontal="center" vertical="center" wrapText="1"/>
    </xf>
    <xf numFmtId="0" fontId="16" fillId="38" borderId="34" xfId="3276" applyFont="1" applyFill="1" applyBorder="1" applyAlignment="1">
      <alignment horizontal="center" vertical="center" wrapText="1"/>
    </xf>
    <xf numFmtId="0" fontId="16" fillId="0" borderId="35" xfId="3276" applyFont="1" applyFill="1" applyBorder="1" applyAlignment="1">
      <alignment horizontal="center" vertical="center" wrapText="1"/>
    </xf>
    <xf numFmtId="0" fontId="134" fillId="0" borderId="40" xfId="3276" applyFont="1" applyFill="1" applyBorder="1" applyAlignment="1">
      <alignment horizontal="center" vertical="center"/>
    </xf>
    <xf numFmtId="2" fontId="134" fillId="0" borderId="40" xfId="3276" applyNumberFormat="1" applyFont="1" applyFill="1" applyBorder="1" applyAlignment="1">
      <alignment horizontal="center" vertical="center"/>
    </xf>
    <xf numFmtId="2" fontId="103" fillId="0" borderId="59" xfId="3276" applyNumberFormat="1" applyFont="1" applyFill="1" applyBorder="1" applyAlignment="1">
      <alignment horizontal="center" vertical="center" wrapText="1"/>
    </xf>
    <xf numFmtId="2" fontId="134" fillId="38" borderId="40" xfId="3276" applyNumberFormat="1" applyFont="1" applyFill="1" applyBorder="1" applyAlignment="1">
      <alignment horizontal="center" vertical="center"/>
    </xf>
    <xf numFmtId="2" fontId="103" fillId="0" borderId="40" xfId="3276" applyNumberFormat="1" applyFont="1" applyFill="1" applyBorder="1" applyAlignment="1">
      <alignment horizontal="center" vertical="center" wrapText="1"/>
    </xf>
    <xf numFmtId="0" fontId="134" fillId="0" borderId="14" xfId="3276" applyFont="1" applyFill="1" applyBorder="1" applyAlignment="1">
      <alignment horizontal="center" vertical="center"/>
    </xf>
    <xf numFmtId="2" fontId="134" fillId="0" borderId="14" xfId="3276" applyNumberFormat="1" applyFont="1" applyFill="1" applyBorder="1" applyAlignment="1">
      <alignment horizontal="center" vertical="center"/>
    </xf>
    <xf numFmtId="2" fontId="103" fillId="0" borderId="20" xfId="3276" applyNumberFormat="1" applyFont="1" applyFill="1" applyBorder="1" applyAlignment="1">
      <alignment horizontal="center" vertical="center" wrapText="1"/>
    </xf>
    <xf numFmtId="2" fontId="134" fillId="38" borderId="14" xfId="3276" applyNumberFormat="1" applyFont="1" applyFill="1" applyBorder="1" applyAlignment="1">
      <alignment horizontal="center" vertical="center"/>
    </xf>
    <xf numFmtId="2" fontId="103" fillId="0" borderId="14" xfId="3276" applyNumberFormat="1" applyFont="1" applyFill="1" applyBorder="1" applyAlignment="1">
      <alignment horizontal="center" vertical="center" wrapText="1"/>
    </xf>
    <xf numFmtId="0" fontId="134" fillId="0" borderId="20" xfId="3276" applyFont="1" applyFill="1" applyBorder="1" applyAlignment="1">
      <alignment horizontal="center" vertical="center"/>
    </xf>
    <xf numFmtId="2" fontId="134" fillId="0" borderId="20" xfId="3276" applyNumberFormat="1" applyFont="1" applyFill="1" applyBorder="1" applyAlignment="1">
      <alignment horizontal="center" vertical="center"/>
    </xf>
    <xf numFmtId="2" fontId="134" fillId="38" borderId="20" xfId="3276" applyNumberFormat="1" applyFont="1" applyFill="1" applyBorder="1" applyAlignment="1">
      <alignment horizontal="center" vertical="center"/>
    </xf>
    <xf numFmtId="0" fontId="135" fillId="40" borderId="48" xfId="3276" applyFont="1" applyFill="1" applyBorder="1" applyAlignment="1">
      <alignment horizontal="center" vertical="center"/>
    </xf>
    <xf numFmtId="2" fontId="136" fillId="40" borderId="49" xfId="3276" applyNumberFormat="1" applyFont="1" applyFill="1" applyBorder="1" applyAlignment="1">
      <alignment horizontal="center" vertical="center"/>
    </xf>
    <xf numFmtId="2" fontId="136" fillId="40" borderId="49" xfId="3276" applyNumberFormat="1" applyFont="1" applyFill="1" applyBorder="1" applyAlignment="1">
      <alignment horizontal="center" vertical="center" wrapText="1"/>
    </xf>
    <xf numFmtId="2" fontId="136" fillId="40" borderId="51" xfId="3276" applyNumberFormat="1" applyFont="1" applyFill="1" applyBorder="1" applyAlignment="1">
      <alignment horizontal="center" vertical="center" wrapText="1"/>
    </xf>
    <xf numFmtId="0" fontId="104" fillId="0" borderId="0" xfId="3276" applyFont="1" applyFill="1" applyAlignment="1">
      <alignment horizontal="center" vertical="center"/>
    </xf>
    <xf numFmtId="0" fontId="137" fillId="40" borderId="48" xfId="3276" applyFont="1" applyFill="1" applyBorder="1" applyAlignment="1">
      <alignment horizontal="center" vertical="center"/>
    </xf>
    <xf numFmtId="0" fontId="137" fillId="40" borderId="61" xfId="3276" applyFont="1" applyFill="1" applyBorder="1" applyAlignment="1">
      <alignment horizontal="center" vertical="center"/>
    </xf>
    <xf numFmtId="2" fontId="136" fillId="40" borderId="62" xfId="3276" applyNumberFormat="1" applyFont="1" applyFill="1" applyBorder="1" applyAlignment="1">
      <alignment horizontal="center" vertical="center"/>
    </xf>
    <xf numFmtId="2" fontId="136" fillId="40" borderId="62" xfId="3276" applyNumberFormat="1" applyFont="1" applyFill="1" applyBorder="1" applyAlignment="1">
      <alignment horizontal="center" vertical="center" wrapText="1"/>
    </xf>
    <xf numFmtId="2" fontId="136" fillId="40" borderId="63" xfId="3276" applyNumberFormat="1" applyFont="1" applyFill="1" applyBorder="1" applyAlignment="1">
      <alignment horizontal="center" vertical="center" wrapText="1"/>
    </xf>
    <xf numFmtId="0" fontId="137" fillId="40" borderId="64" xfId="3276" applyFont="1" applyFill="1" applyBorder="1" applyAlignment="1">
      <alignment horizontal="center" vertical="center"/>
    </xf>
    <xf numFmtId="2" fontId="136" fillId="40" borderId="59" xfId="3276" applyNumberFormat="1" applyFont="1" applyFill="1" applyBorder="1" applyAlignment="1">
      <alignment horizontal="center" vertical="center"/>
    </xf>
    <xf numFmtId="2" fontId="136" fillId="40" borderId="59" xfId="3276" applyNumberFormat="1" applyFont="1" applyFill="1" applyBorder="1" applyAlignment="1">
      <alignment horizontal="center" vertical="center" wrapText="1"/>
    </xf>
    <xf numFmtId="2" fontId="136" fillId="40" borderId="97" xfId="3276" applyNumberFormat="1" applyFont="1" applyFill="1" applyBorder="1" applyAlignment="1">
      <alignment horizontal="center" vertical="center" wrapText="1"/>
    </xf>
    <xf numFmtId="2" fontId="138" fillId="41" borderId="49" xfId="3276" applyNumberFormat="1" applyFont="1" applyFill="1" applyBorder="1" applyAlignment="1">
      <alignment horizontal="center" vertical="center" wrapText="1"/>
    </xf>
    <xf numFmtId="2" fontId="138" fillId="41" borderId="51" xfId="3276" applyNumberFormat="1" applyFont="1" applyFill="1" applyBorder="1" applyAlignment="1">
      <alignment horizontal="center" vertical="center" wrapText="1"/>
    </xf>
    <xf numFmtId="0" fontId="102" fillId="0" borderId="0" xfId="3276" applyFont="1" applyFill="1" applyAlignment="1">
      <alignment horizontal="center" vertical="center" wrapText="1"/>
    </xf>
    <xf numFmtId="0" fontId="16" fillId="0" borderId="0" xfId="3187" applyFont="1" applyAlignment="1">
      <alignment horizontal="center"/>
    </xf>
    <xf numFmtId="0" fontId="139" fillId="0" borderId="14" xfId="3264" applyFont="1" applyFill="1" applyBorder="1" applyAlignment="1">
      <alignment vertical="center" wrapText="1"/>
    </xf>
    <xf numFmtId="0" fontId="139" fillId="0" borderId="14" xfId="3187" applyFont="1" applyFill="1" applyBorder="1" applyAlignment="1">
      <alignment horizontal="left" vertical="center" wrapText="1"/>
    </xf>
    <xf numFmtId="0" fontId="102" fillId="0" borderId="14" xfId="3187" applyFont="1" applyBorder="1" applyAlignment="1">
      <alignment vertical="center" wrapText="1"/>
    </xf>
    <xf numFmtId="0" fontId="104" fillId="0" borderId="14" xfId="3187" applyFont="1" applyFill="1" applyBorder="1" applyAlignment="1">
      <alignment vertical="center" wrapText="1"/>
    </xf>
    <xf numFmtId="0" fontId="103" fillId="0" borderId="0" xfId="0" applyFont="1" applyAlignment="1">
      <alignment horizontal="left"/>
    </xf>
    <xf numFmtId="0" fontId="107" fillId="0" borderId="34" xfId="0" applyFont="1" applyBorder="1" applyAlignment="1">
      <alignment horizontal="center" vertical="center"/>
    </xf>
    <xf numFmtId="0" fontId="107" fillId="0" borderId="35" xfId="0" applyFont="1" applyBorder="1" applyAlignment="1">
      <alignment horizontal="center" vertical="center"/>
    </xf>
    <xf numFmtId="0" fontId="107" fillId="0" borderId="40" xfId="0" applyFont="1" applyBorder="1" applyAlignment="1">
      <alignment horizontal="center" vertical="center"/>
    </xf>
    <xf numFmtId="0" fontId="0" fillId="0" borderId="0" xfId="0" applyAlignment="1"/>
    <xf numFmtId="0" fontId="107" fillId="0" borderId="59" xfId="0" applyFont="1" applyBorder="1" applyAlignment="1">
      <alignment horizontal="center" vertical="center"/>
    </xf>
    <xf numFmtId="0" fontId="110" fillId="0" borderId="49" xfId="0" applyFont="1" applyBorder="1" applyAlignment="1">
      <alignment horizontal="center" vertical="center"/>
    </xf>
    <xf numFmtId="0" fontId="104" fillId="0" borderId="52"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horizontal="left"/>
    </xf>
    <xf numFmtId="0" fontId="0" fillId="0" borderId="0" xfId="0" applyAlignment="1">
      <alignment horizontal="center"/>
    </xf>
    <xf numFmtId="0" fontId="111" fillId="0" borderId="14" xfId="0" applyFont="1" applyBorder="1" applyAlignment="1">
      <alignment horizontal="center" vertical="center" wrapText="1"/>
    </xf>
    <xf numFmtId="0" fontId="111" fillId="0" borderId="0" xfId="0" applyFont="1" applyBorder="1" applyAlignment="1">
      <alignment horizontal="center" vertical="center" wrapText="1"/>
    </xf>
    <xf numFmtId="0" fontId="113" fillId="0" borderId="14" xfId="0" applyFont="1" applyBorder="1" applyAlignment="1">
      <alignment vertical="center"/>
    </xf>
    <xf numFmtId="0" fontId="0" fillId="0" borderId="0" xfId="0" applyFill="1" applyBorder="1"/>
    <xf numFmtId="0" fontId="18" fillId="0" borderId="0" xfId="0" applyFont="1" applyFill="1" applyBorder="1" applyAlignment="1">
      <alignmen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center"/>
    </xf>
    <xf numFmtId="0" fontId="12" fillId="0" borderId="14"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18" fillId="0" borderId="0" xfId="0" applyFont="1" applyFill="1" applyBorder="1" applyAlignment="1">
      <alignment horizontal="center" vertical="center" wrapText="1"/>
    </xf>
    <xf numFmtId="14" fontId="0" fillId="0" borderId="14" xfId="0" applyNumberFormat="1" applyFill="1" applyBorder="1" applyAlignment="1">
      <alignment horizontal="center" vertical="center" wrapText="1"/>
    </xf>
    <xf numFmtId="0" fontId="12" fillId="0" borderId="57" xfId="0" applyFont="1" applyFill="1" applyBorder="1" applyAlignment="1">
      <alignment vertical="center"/>
    </xf>
    <xf numFmtId="0" fontId="0" fillId="0" borderId="0" xfId="0" applyFill="1" applyAlignment="1">
      <alignment vertical="center"/>
    </xf>
    <xf numFmtId="0" fontId="17" fillId="0" borderId="0" xfId="0" applyFont="1" applyFill="1" applyAlignment="1">
      <alignment horizontal="center" vertical="center" wrapText="1"/>
    </xf>
    <xf numFmtId="0" fontId="0" fillId="0" borderId="14" xfId="0" applyFill="1" applyBorder="1" applyAlignment="1">
      <alignment vertical="center"/>
    </xf>
    <xf numFmtId="0" fontId="0" fillId="0" borderId="0" xfId="0" applyFill="1" applyAlignment="1">
      <alignment horizontal="left" vertical="center" wrapText="1"/>
    </xf>
    <xf numFmtId="0" fontId="0" fillId="0" borderId="0" xfId="0" applyFill="1" applyAlignment="1">
      <alignment horizontal="left" vertical="center"/>
    </xf>
    <xf numFmtId="0" fontId="104" fillId="0" borderId="0" xfId="0" applyFont="1" applyFill="1" applyAlignment="1">
      <alignment horizontal="center" vertical="center" wrapText="1"/>
    </xf>
    <xf numFmtId="2" fontId="0" fillId="0" borderId="0" xfId="0" applyNumberFormat="1"/>
    <xf numFmtId="0" fontId="110" fillId="0" borderId="0" xfId="0" applyFont="1"/>
    <xf numFmtId="2" fontId="142" fillId="0" borderId="0" xfId="0" applyNumberFormat="1" applyFont="1" applyAlignment="1">
      <alignment horizontal="center"/>
    </xf>
    <xf numFmtId="0" fontId="144" fillId="0" borderId="14" xfId="0" applyFont="1" applyBorder="1" applyAlignment="1">
      <alignment horizontal="center" vertical="top" wrapText="1"/>
    </xf>
    <xf numFmtId="0" fontId="144" fillId="0" borderId="14" xfId="0" applyFont="1" applyFill="1" applyBorder="1" applyAlignment="1">
      <alignment horizontal="center" vertical="top" wrapText="1"/>
    </xf>
    <xf numFmtId="2" fontId="111" fillId="0" borderId="14" xfId="0" applyNumberFormat="1" applyFont="1" applyBorder="1" applyAlignment="1">
      <alignment horizontal="center" vertical="center" wrapText="1"/>
    </xf>
    <xf numFmtId="2" fontId="144" fillId="0" borderId="14" xfId="0" applyNumberFormat="1" applyFont="1" applyBorder="1" applyAlignment="1">
      <alignment horizontal="center" vertical="top" wrapText="1"/>
    </xf>
    <xf numFmtId="0" fontId="111" fillId="47" borderId="14" xfId="0" applyFont="1" applyFill="1" applyBorder="1" applyAlignment="1">
      <alignment horizontal="left"/>
    </xf>
    <xf numFmtId="0" fontId="145" fillId="48" borderId="14" xfId="0" applyFont="1" applyFill="1" applyBorder="1" applyAlignment="1">
      <alignment horizontal="left"/>
    </xf>
    <xf numFmtId="2" fontId="0" fillId="47" borderId="14" xfId="0" applyNumberFormat="1" applyFill="1" applyBorder="1"/>
    <xf numFmtId="0" fontId="116" fillId="0" borderId="0" xfId="0" applyFont="1"/>
    <xf numFmtId="0" fontId="146" fillId="48" borderId="14" xfId="0" applyFont="1" applyFill="1" applyBorder="1" applyAlignment="1">
      <alignment horizontal="left"/>
    </xf>
    <xf numFmtId="0" fontId="111" fillId="45" borderId="14" xfId="0" applyFont="1" applyFill="1" applyBorder="1" applyAlignment="1">
      <alignment horizontal="left"/>
    </xf>
    <xf numFmtId="2" fontId="0" fillId="45" borderId="14" xfId="0" applyNumberFormat="1" applyFill="1" applyBorder="1"/>
    <xf numFmtId="0" fontId="111" fillId="49" borderId="14" xfId="0" applyFont="1" applyFill="1" applyBorder="1" applyAlignment="1">
      <alignment horizontal="left"/>
    </xf>
    <xf numFmtId="2" fontId="0" fillId="49" borderId="14" xfId="0" applyNumberFormat="1" applyFill="1" applyBorder="1"/>
    <xf numFmtId="0" fontId="111" fillId="50" borderId="14" xfId="0" applyFont="1" applyFill="1" applyBorder="1" applyAlignment="1">
      <alignment horizontal="left"/>
    </xf>
    <xf numFmtId="2" fontId="0" fillId="50" borderId="14" xfId="0" applyNumberFormat="1" applyFill="1" applyBorder="1"/>
    <xf numFmtId="0" fontId="111" fillId="51" borderId="14" xfId="0" applyFont="1" applyFill="1" applyBorder="1" applyAlignment="1">
      <alignment horizontal="left"/>
    </xf>
    <xf numFmtId="2" fontId="0" fillId="51" borderId="14" xfId="0" applyNumberFormat="1" applyFill="1" applyBorder="1"/>
    <xf numFmtId="1" fontId="0" fillId="0" borderId="0" xfId="0" applyNumberFormat="1"/>
    <xf numFmtId="0" fontId="111" fillId="35" borderId="14" xfId="0" applyFont="1" applyFill="1" applyBorder="1" applyAlignment="1">
      <alignment horizontal="left"/>
    </xf>
    <xf numFmtId="2" fontId="0" fillId="35" borderId="14" xfId="0" applyNumberFormat="1" applyFill="1" applyBorder="1"/>
    <xf numFmtId="0" fontId="111" fillId="52" borderId="14" xfId="0" applyFont="1" applyFill="1" applyBorder="1" applyAlignment="1">
      <alignment horizontal="left"/>
    </xf>
    <xf numFmtId="2" fontId="0" fillId="52" borderId="14" xfId="0" applyNumberFormat="1" applyFill="1" applyBorder="1"/>
    <xf numFmtId="0" fontId="111" fillId="46" borderId="14" xfId="0" applyFont="1" applyFill="1" applyBorder="1" applyAlignment="1">
      <alignment horizontal="left"/>
    </xf>
    <xf numFmtId="2" fontId="0" fillId="46" borderId="14" xfId="0" applyNumberFormat="1" applyFill="1" applyBorder="1"/>
    <xf numFmtId="0" fontId="111" fillId="53" borderId="14" xfId="0" applyFont="1" applyFill="1" applyBorder="1" applyAlignment="1">
      <alignment horizontal="left"/>
    </xf>
    <xf numFmtId="2" fontId="0" fillId="53" borderId="14" xfId="0" applyNumberFormat="1" applyFill="1" applyBorder="1"/>
    <xf numFmtId="0" fontId="111" fillId="54" borderId="14" xfId="0" applyFont="1" applyFill="1" applyBorder="1" applyAlignment="1">
      <alignment horizontal="left"/>
    </xf>
    <xf numFmtId="2" fontId="0" fillId="54" borderId="14" xfId="0" applyNumberFormat="1" applyFill="1" applyBorder="1"/>
    <xf numFmtId="2" fontId="147" fillId="48" borderId="14" xfId="0" applyNumberFormat="1" applyFont="1" applyFill="1" applyBorder="1"/>
    <xf numFmtId="0" fontId="146" fillId="38" borderId="14" xfId="0" applyFont="1" applyFill="1" applyBorder="1" applyAlignment="1">
      <alignment horizontal="left"/>
    </xf>
    <xf numFmtId="2" fontId="116" fillId="38" borderId="14" xfId="0" applyNumberFormat="1" applyFont="1" applyFill="1" applyBorder="1"/>
    <xf numFmtId="0" fontId="146" fillId="48" borderId="0" xfId="0" applyFont="1" applyFill="1" applyBorder="1" applyAlignment="1">
      <alignment horizontal="center" vertical="center"/>
    </xf>
    <xf numFmtId="0" fontId="17" fillId="0" borderId="0" xfId="0" applyFont="1" applyAlignment="1">
      <alignment horizontal="center"/>
    </xf>
    <xf numFmtId="0" fontId="107" fillId="0" borderId="48" xfId="0" applyFont="1" applyBorder="1" applyAlignment="1">
      <alignment horizontal="center" vertical="center" wrapText="1" shrinkToFit="1"/>
    </xf>
    <xf numFmtId="0" fontId="15" fillId="0" borderId="49" xfId="0" applyFont="1" applyBorder="1" applyAlignment="1">
      <alignment horizontal="center" vertical="center" wrapText="1"/>
    </xf>
    <xf numFmtId="0" fontId="107" fillId="0" borderId="49" xfId="0" applyFont="1" applyBorder="1" applyAlignment="1">
      <alignment horizontal="center" vertical="center" wrapText="1"/>
    </xf>
    <xf numFmtId="0" fontId="107" fillId="0" borderId="51" xfId="0" applyFont="1" applyFill="1" applyBorder="1" applyAlignment="1">
      <alignment horizontal="center" vertical="center" wrapText="1"/>
    </xf>
    <xf numFmtId="0" fontId="0" fillId="0" borderId="65" xfId="0" applyBorder="1"/>
    <xf numFmtId="0" fontId="0" fillId="0" borderId="66" xfId="0" applyBorder="1"/>
    <xf numFmtId="0" fontId="0" fillId="0" borderId="66" xfId="0" applyBorder="1" applyAlignment="1">
      <alignment horizontal="center"/>
    </xf>
    <xf numFmtId="0" fontId="107" fillId="0" borderId="66" xfId="0" applyFont="1" applyBorder="1" applyAlignment="1">
      <alignment horizontal="center"/>
    </xf>
    <xf numFmtId="1" fontId="0" fillId="0" borderId="67" xfId="0" applyNumberFormat="1" applyBorder="1"/>
    <xf numFmtId="0" fontId="0" fillId="0" borderId="14" xfId="0" applyBorder="1"/>
    <xf numFmtId="0" fontId="0" fillId="0" borderId="14" xfId="0" applyFont="1" applyBorder="1" applyAlignment="1">
      <alignment horizontal="center"/>
    </xf>
    <xf numFmtId="0" fontId="0" fillId="0" borderId="0" xfId="0" applyBorder="1"/>
    <xf numFmtId="0" fontId="12" fillId="0" borderId="0" xfId="0" applyFont="1"/>
    <xf numFmtId="2" fontId="0" fillId="0" borderId="0" xfId="0" applyNumberFormat="1" applyBorder="1"/>
    <xf numFmtId="0" fontId="12" fillId="0" borderId="0" xfId="0" applyFont="1" applyAlignment="1">
      <alignment horizontal="right" vertical="center"/>
    </xf>
    <xf numFmtId="0" fontId="116" fillId="40" borderId="0" xfId="0" applyFont="1" applyFill="1" applyAlignment="1">
      <alignment horizontal="left" vertical="center"/>
    </xf>
    <xf numFmtId="0" fontId="116" fillId="0" borderId="14" xfId="0" applyFont="1" applyBorder="1"/>
    <xf numFmtId="1" fontId="116" fillId="0" borderId="14" xfId="0" applyNumberFormat="1" applyFont="1" applyBorder="1"/>
    <xf numFmtId="2" fontId="116" fillId="0" borderId="14" xfId="0" applyNumberFormat="1" applyFont="1" applyBorder="1"/>
    <xf numFmtId="1" fontId="116" fillId="40" borderId="0" xfId="0" applyNumberFormat="1" applyFont="1" applyFill="1"/>
    <xf numFmtId="2" fontId="116" fillId="0" borderId="53" xfId="0" applyNumberFormat="1" applyFont="1" applyBorder="1"/>
    <xf numFmtId="2" fontId="0" fillId="0" borderId="14" xfId="0" applyNumberFormat="1" applyBorder="1"/>
    <xf numFmtId="0" fontId="0" fillId="0" borderId="14" xfId="0" applyBorder="1" applyAlignment="1">
      <alignment horizontal="right"/>
    </xf>
    <xf numFmtId="2" fontId="0" fillId="0" borderId="14" xfId="0" applyNumberFormat="1" applyBorder="1" applyAlignment="1">
      <alignment horizontal="right" vertical="center"/>
    </xf>
    <xf numFmtId="0" fontId="109" fillId="0" borderId="0" xfId="0" applyFont="1"/>
    <xf numFmtId="0" fontId="0" fillId="0" borderId="0" xfId="0"/>
    <xf numFmtId="0" fontId="148" fillId="0" borderId="0" xfId="0" applyFont="1" applyFill="1" applyBorder="1"/>
    <xf numFmtId="0" fontId="148" fillId="0" borderId="0" xfId="0" applyFont="1" applyFill="1" applyBorder="1" applyAlignment="1">
      <alignment horizontal="center"/>
    </xf>
    <xf numFmtId="0" fontId="149" fillId="0" borderId="0" xfId="0" applyFont="1" applyFill="1"/>
    <xf numFmtId="0" fontId="148" fillId="0" borderId="0" xfId="0" applyFont="1" applyFill="1" applyBorder="1" applyAlignment="1">
      <alignment horizontal="left" vertical="center"/>
    </xf>
    <xf numFmtId="0" fontId="149" fillId="0" borderId="0" xfId="0" applyFont="1" applyFill="1" applyBorder="1"/>
    <xf numFmtId="0" fontId="149" fillId="0" borderId="14" xfId="0" applyFont="1" applyFill="1" applyBorder="1"/>
    <xf numFmtId="0" fontId="148" fillId="0" borderId="14" xfId="0" applyFont="1" applyFill="1" applyBorder="1" applyAlignment="1">
      <alignment horizontal="center"/>
    </xf>
    <xf numFmtId="0" fontId="149" fillId="0" borderId="14" xfId="0" applyFont="1" applyFill="1" applyBorder="1" applyAlignment="1">
      <alignment horizontal="center" vertical="center" wrapText="1"/>
    </xf>
    <xf numFmtId="0" fontId="148" fillId="0" borderId="14" xfId="0" applyFont="1" applyFill="1" applyBorder="1" applyAlignment="1">
      <alignment vertical="center" wrapText="1"/>
    </xf>
    <xf numFmtId="9" fontId="149" fillId="0" borderId="14" xfId="0" applyNumberFormat="1" applyFont="1" applyFill="1" applyBorder="1" applyAlignment="1">
      <alignment vertical="center" wrapText="1"/>
    </xf>
    <xf numFmtId="0" fontId="149" fillId="0" borderId="14" xfId="0" applyFont="1" applyFill="1" applyBorder="1" applyAlignment="1">
      <alignment horizontal="right" vertical="center" wrapText="1"/>
    </xf>
    <xf numFmtId="0" fontId="149" fillId="0" borderId="14" xfId="0" applyFont="1" applyFill="1" applyBorder="1" applyAlignment="1">
      <alignment vertical="center" wrapText="1"/>
    </xf>
    <xf numFmtId="1" fontId="149" fillId="0" borderId="14" xfId="0" applyNumberFormat="1" applyFont="1" applyFill="1" applyBorder="1" applyAlignment="1">
      <alignment vertical="center" wrapText="1"/>
    </xf>
    <xf numFmtId="9" fontId="149" fillId="0" borderId="14" xfId="0" applyNumberFormat="1" applyFont="1" applyFill="1" applyBorder="1" applyAlignment="1">
      <alignment horizontal="right" vertical="center" wrapText="1"/>
    </xf>
    <xf numFmtId="0" fontId="149" fillId="0" borderId="14" xfId="3114" applyFont="1" applyFill="1" applyBorder="1" applyAlignment="1">
      <alignment horizontal="center" vertical="center" wrapText="1"/>
    </xf>
    <xf numFmtId="0" fontId="148" fillId="0" borderId="14" xfId="3114" applyFont="1" applyFill="1" applyBorder="1" applyAlignment="1">
      <alignment horizontal="center" vertical="center" wrapText="1"/>
    </xf>
    <xf numFmtId="9" fontId="149" fillId="0" borderId="14" xfId="3114" applyNumberFormat="1" applyFont="1" applyFill="1" applyBorder="1" applyAlignment="1">
      <alignment horizontal="center" vertical="center" wrapText="1"/>
    </xf>
    <xf numFmtId="1" fontId="149" fillId="0" borderId="14" xfId="3114" applyNumberFormat="1" applyFont="1" applyFill="1" applyBorder="1" applyAlignment="1">
      <alignment horizontal="center" vertical="center" wrapText="1"/>
    </xf>
    <xf numFmtId="9" fontId="149" fillId="0" borderId="14" xfId="0" applyNumberFormat="1" applyFont="1" applyFill="1" applyBorder="1" applyAlignment="1">
      <alignment horizontal="center" vertical="center" wrapText="1"/>
    </xf>
    <xf numFmtId="1" fontId="149" fillId="0" borderId="14" xfId="0" applyNumberFormat="1" applyFont="1" applyFill="1" applyBorder="1" applyAlignment="1">
      <alignment horizontal="center" vertical="center" wrapText="1"/>
    </xf>
    <xf numFmtId="1" fontId="149" fillId="0" borderId="0" xfId="0" applyNumberFormat="1" applyFont="1" applyFill="1"/>
    <xf numFmtId="0" fontId="0" fillId="0" borderId="14" xfId="0" applyFill="1" applyBorder="1" applyAlignment="1">
      <alignment horizontal="center" wrapText="1"/>
    </xf>
    <xf numFmtId="0" fontId="16" fillId="0" borderId="14" xfId="0" applyFont="1" applyFill="1" applyBorder="1" applyAlignment="1">
      <alignment horizontal="left" vertical="center"/>
    </xf>
    <xf numFmtId="0" fontId="17" fillId="0" borderId="14" xfId="0" applyFont="1" applyFill="1" applyBorder="1" applyAlignment="1">
      <alignment horizontal="center" wrapText="1"/>
    </xf>
    <xf numFmtId="0" fontId="110" fillId="0" borderId="14" xfId="0" applyFont="1" applyFill="1" applyBorder="1" applyAlignment="1">
      <alignment horizontal="center" wrapText="1"/>
    </xf>
    <xf numFmtId="0" fontId="15" fillId="0" borderId="14" xfId="0" applyFont="1" applyFill="1" applyBorder="1" applyAlignment="1">
      <alignment horizontal="center" vertical="center" wrapText="1"/>
    </xf>
    <xf numFmtId="0" fontId="110" fillId="0" borderId="14" xfId="0" applyFont="1" applyFill="1" applyBorder="1" applyAlignment="1">
      <alignment horizontal="center" vertical="top" wrapText="1"/>
    </xf>
    <xf numFmtId="0" fontId="107" fillId="0" borderId="14" xfId="0" applyFont="1" applyFill="1" applyBorder="1" applyAlignment="1">
      <alignment horizontal="center" vertical="center" wrapText="1"/>
    </xf>
    <xf numFmtId="0" fontId="88" fillId="0" borderId="14" xfId="3114" applyFill="1" applyBorder="1" applyAlignment="1">
      <alignment horizontal="center" vertical="center" wrapText="1"/>
    </xf>
    <xf numFmtId="0" fontId="150" fillId="0" borderId="14" xfId="3114" applyFont="1" applyFill="1" applyBorder="1" applyAlignment="1">
      <alignment horizontal="center" vertical="center" wrapText="1"/>
    </xf>
    <xf numFmtId="0" fontId="0" fillId="37" borderId="14" xfId="0" applyFill="1" applyBorder="1" applyAlignment="1">
      <alignment horizontal="center" vertical="center" wrapText="1"/>
    </xf>
    <xf numFmtId="0" fontId="107" fillId="37" borderId="14" xfId="0" applyFont="1" applyFill="1" applyBorder="1" applyAlignment="1">
      <alignment horizontal="center" vertical="center" wrapText="1"/>
    </xf>
    <xf numFmtId="0" fontId="104" fillId="0" borderId="20" xfId="3187" applyFont="1" applyBorder="1" applyAlignment="1">
      <alignment horizontal="center"/>
    </xf>
    <xf numFmtId="0" fontId="104" fillId="0" borderId="0" xfId="3187" applyFont="1" applyAlignment="1">
      <alignment horizontal="center"/>
    </xf>
    <xf numFmtId="0" fontId="107" fillId="0" borderId="14" xfId="3187" applyFont="1" applyBorder="1"/>
    <xf numFmtId="0" fontId="16" fillId="0" borderId="20" xfId="3187" applyFont="1" applyBorder="1" applyAlignment="1">
      <alignment horizontal="center" vertical="center" wrapText="1"/>
    </xf>
    <xf numFmtId="195" fontId="151" fillId="0" borderId="0" xfId="3276" applyNumberFormat="1" applyFont="1" applyFill="1" applyBorder="1" applyAlignment="1">
      <alignment horizontal="center" vertical="center"/>
    </xf>
    <xf numFmtId="0" fontId="151" fillId="0" borderId="0" xfId="3276" applyFont="1" applyFill="1" applyBorder="1" applyAlignment="1">
      <alignment horizontal="center" vertical="center"/>
    </xf>
    <xf numFmtId="0" fontId="12" fillId="0" borderId="0" xfId="3276" applyFill="1" applyBorder="1" applyAlignment="1">
      <alignment horizontal="center" vertical="center"/>
    </xf>
    <xf numFmtId="195" fontId="12" fillId="38" borderId="0" xfId="3276" applyNumberFormat="1" applyFill="1" applyBorder="1" applyAlignment="1">
      <alignment horizontal="center" vertical="center"/>
    </xf>
    <xf numFmtId="2" fontId="12" fillId="38" borderId="0" xfId="3276" applyNumberFormat="1" applyFill="1" applyBorder="1" applyAlignment="1">
      <alignment horizontal="center" vertical="center"/>
    </xf>
    <xf numFmtId="195" fontId="101" fillId="0" borderId="0" xfId="3276" applyNumberFormat="1" applyFont="1" applyFill="1" applyBorder="1" applyAlignment="1">
      <alignment horizontal="center" vertical="center" wrapText="1"/>
    </xf>
    <xf numFmtId="2" fontId="151" fillId="0" borderId="0" xfId="3276" applyNumberFormat="1" applyFont="1" applyFill="1" applyBorder="1" applyAlignment="1">
      <alignment horizontal="center" vertical="center"/>
    </xf>
    <xf numFmtId="2" fontId="101" fillId="0" borderId="0" xfId="3276" applyNumberFormat="1" applyFont="1" applyFill="1" applyBorder="1" applyAlignment="1">
      <alignment horizontal="center" vertical="center" wrapText="1"/>
    </xf>
    <xf numFmtId="2" fontId="12" fillId="0" borderId="0" xfId="3276" applyNumberFormat="1" applyFill="1" applyBorder="1" applyAlignment="1">
      <alignment horizontal="center" vertical="center"/>
    </xf>
    <xf numFmtId="196" fontId="12" fillId="38" borderId="0" xfId="3276" applyNumberFormat="1" applyFill="1" applyBorder="1" applyAlignment="1">
      <alignment horizontal="center" vertical="center"/>
    </xf>
    <xf numFmtId="197" fontId="12" fillId="38" borderId="0" xfId="3276" applyNumberFormat="1" applyFill="1" applyBorder="1" applyAlignment="1">
      <alignment horizontal="center" vertical="center"/>
    </xf>
    <xf numFmtId="0" fontId="12" fillId="38" borderId="0" xfId="3276" applyFill="1" applyBorder="1" applyAlignment="1">
      <alignment horizontal="center" vertical="center"/>
    </xf>
    <xf numFmtId="2" fontId="139" fillId="38" borderId="0" xfId="3276" applyNumberFormat="1" applyFont="1" applyFill="1" applyBorder="1" applyAlignment="1">
      <alignment horizontal="center" vertical="center"/>
    </xf>
    <xf numFmtId="2" fontId="101" fillId="38" borderId="0" xfId="3276" applyNumberFormat="1" applyFont="1" applyFill="1" applyBorder="1" applyAlignment="1">
      <alignment horizontal="center" vertical="center" wrapText="1"/>
    </xf>
    <xf numFmtId="0" fontId="12" fillId="0" borderId="0" xfId="3285"/>
    <xf numFmtId="0" fontId="3" fillId="0" borderId="0" xfId="3286"/>
    <xf numFmtId="0" fontId="3" fillId="0" borderId="0" xfId="3286" applyFont="1"/>
    <xf numFmtId="0" fontId="105" fillId="0" borderId="0" xfId="3178" applyFont="1"/>
    <xf numFmtId="0" fontId="17" fillId="0" borderId="0" xfId="3178" applyFont="1" applyAlignment="1">
      <alignment horizontal="center"/>
    </xf>
    <xf numFmtId="0" fontId="102" fillId="0" borderId="61" xfId="3178" applyFont="1" applyBorder="1" applyAlignment="1">
      <alignment horizontal="center" vertical="center" wrapText="1"/>
    </xf>
    <xf numFmtId="0" fontId="15" fillId="0" borderId="62" xfId="3178" applyFont="1" applyBorder="1" applyAlignment="1">
      <alignment horizontal="center" vertical="center" wrapText="1"/>
    </xf>
    <xf numFmtId="0" fontId="102" fillId="0" borderId="62" xfId="3178" applyFont="1" applyBorder="1" applyAlignment="1">
      <alignment horizontal="center" vertical="center" wrapText="1"/>
    </xf>
    <xf numFmtId="0" fontId="102" fillId="0" borderId="63" xfId="3178" applyFont="1" applyBorder="1" applyAlignment="1">
      <alignment horizontal="center" vertical="center" wrapText="1" shrinkToFit="1"/>
    </xf>
    <xf numFmtId="0" fontId="12" fillId="0" borderId="0" xfId="3178" applyAlignment="1">
      <alignment vertical="top" wrapText="1"/>
    </xf>
    <xf numFmtId="0" fontId="12" fillId="0" borderId="14" xfId="3178" applyBorder="1" applyAlignment="1">
      <alignment horizontal="center" vertical="center" wrapText="1"/>
    </xf>
    <xf numFmtId="14" fontId="12" fillId="0" borderId="14" xfId="3178" applyNumberFormat="1" applyBorder="1" applyAlignment="1">
      <alignment horizontal="center" vertical="center"/>
    </xf>
    <xf numFmtId="0" fontId="12" fillId="0" borderId="14" xfId="3178" applyFill="1" applyBorder="1" applyAlignment="1">
      <alignment horizontal="center" vertical="center"/>
    </xf>
    <xf numFmtId="0" fontId="12" fillId="0" borderId="0" xfId="3178" applyFill="1" applyAlignment="1">
      <alignment horizontal="center" vertical="center"/>
    </xf>
    <xf numFmtId="14" fontId="12" fillId="0" borderId="14" xfId="3178" applyNumberFormat="1" applyFill="1" applyBorder="1" applyAlignment="1">
      <alignment horizontal="center" vertical="center"/>
    </xf>
    <xf numFmtId="14" fontId="12" fillId="46" borderId="14" xfId="3178" applyNumberFormat="1" applyFill="1" applyBorder="1" applyAlignment="1">
      <alignment horizontal="center" vertical="center"/>
    </xf>
    <xf numFmtId="0" fontId="12" fillId="46" borderId="14" xfId="3178" applyFill="1" applyBorder="1" applyAlignment="1">
      <alignment horizontal="center" vertical="center"/>
    </xf>
    <xf numFmtId="0" fontId="12" fillId="46" borderId="14" xfId="3178" applyFill="1" applyBorder="1" applyAlignment="1">
      <alignment horizontal="center" vertical="center" wrapText="1"/>
    </xf>
    <xf numFmtId="0" fontId="152" fillId="0" borderId="14" xfId="3187" applyFont="1" applyBorder="1" applyAlignment="1">
      <alignment horizontal="center" vertical="center" wrapText="1"/>
    </xf>
    <xf numFmtId="0" fontId="110" fillId="0" borderId="14" xfId="3187" applyFont="1" applyBorder="1" applyAlignment="1">
      <alignment horizontal="center" vertical="center" wrapText="1"/>
    </xf>
    <xf numFmtId="10" fontId="110" fillId="0" borderId="14" xfId="3287" applyNumberFormat="1" applyFont="1" applyBorder="1" applyAlignment="1">
      <alignment horizontal="center" vertical="center" wrapText="1"/>
    </xf>
    <xf numFmtId="9" fontId="110" fillId="0" borderId="14" xfId="3287" applyFont="1" applyBorder="1" applyAlignment="1">
      <alignment horizontal="center" vertical="center" wrapText="1"/>
    </xf>
    <xf numFmtId="0" fontId="12" fillId="0" borderId="14" xfId="3187" applyBorder="1" applyAlignment="1">
      <alignment horizontal="center" vertical="center"/>
    </xf>
    <xf numFmtId="0" fontId="104" fillId="0" borderId="14" xfId="3187" applyFont="1" applyBorder="1" applyAlignment="1">
      <alignment horizontal="center" vertical="center"/>
    </xf>
    <xf numFmtId="0" fontId="139" fillId="0" borderId="14" xfId="3187" applyFont="1" applyBorder="1" applyAlignment="1">
      <alignment vertical="center"/>
    </xf>
    <xf numFmtId="0" fontId="107" fillId="0" borderId="14" xfId="0" applyFont="1" applyBorder="1" applyAlignment="1">
      <alignment horizontal="center" vertical="center"/>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xf>
    <xf numFmtId="0" fontId="0" fillId="0" borderId="0" xfId="0"/>
    <xf numFmtId="0" fontId="139" fillId="0" borderId="14" xfId="3187" applyFont="1" applyFill="1" applyBorder="1" applyAlignment="1">
      <alignment vertical="center"/>
    </xf>
    <xf numFmtId="0" fontId="0" fillId="0" borderId="14" xfId="0" applyBorder="1" applyAlignment="1">
      <alignment vertical="center" wrapText="1"/>
    </xf>
    <xf numFmtId="0" fontId="107" fillId="42" borderId="40" xfId="0" applyFont="1" applyFill="1" applyBorder="1" applyAlignment="1">
      <alignment horizontal="center" vertical="center"/>
    </xf>
    <xf numFmtId="0" fontId="110" fillId="0" borderId="59" xfId="0" applyFont="1" applyFill="1" applyBorder="1" applyAlignment="1">
      <alignment horizontal="center" vertical="center"/>
    </xf>
    <xf numFmtId="0" fontId="110" fillId="0" borderId="14" xfId="0" applyFont="1" applyFill="1" applyBorder="1" applyAlignment="1">
      <alignment horizontal="center" vertical="center" wrapText="1"/>
    </xf>
    <xf numFmtId="0" fontId="110" fillId="0" borderId="62" xfId="0" applyFont="1" applyBorder="1" applyAlignment="1">
      <alignment horizontal="center" vertical="center"/>
    </xf>
    <xf numFmtId="0" fontId="111" fillId="0" borderId="14" xfId="0" applyFont="1" applyBorder="1" applyAlignment="1">
      <alignment horizontal="left" vertical="center" wrapText="1"/>
    </xf>
    <xf numFmtId="0" fontId="112" fillId="0" borderId="14" xfId="3187" applyFont="1" applyBorder="1" applyAlignment="1">
      <alignment horizontal="center" vertical="center" wrapText="1"/>
    </xf>
    <xf numFmtId="0" fontId="112" fillId="0" borderId="14" xfId="3187" applyFont="1" applyFill="1" applyBorder="1" applyAlignment="1">
      <alignment horizontal="center" vertical="center"/>
    </xf>
    <xf numFmtId="0" fontId="111" fillId="0" borderId="14" xfId="0" applyFont="1" applyFill="1" applyBorder="1" applyAlignment="1">
      <alignment horizontal="center" vertical="center" wrapText="1"/>
    </xf>
    <xf numFmtId="0" fontId="111" fillId="0" borderId="14" xfId="0" applyFont="1" applyFill="1" applyBorder="1" applyAlignment="1">
      <alignment horizontal="left" vertical="center" wrapText="1"/>
    </xf>
    <xf numFmtId="0" fontId="16"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4" fillId="0" borderId="0" xfId="0" applyFont="1" applyFill="1" applyBorder="1" applyAlignment="1">
      <alignment horizontal="center" vertical="center"/>
    </xf>
    <xf numFmtId="0" fontId="122"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8" fillId="0" borderId="14" xfId="0" applyFont="1" applyFill="1" applyBorder="1" applyAlignment="1">
      <alignment horizontal="center" vertical="center"/>
    </xf>
    <xf numFmtId="0" fontId="55" fillId="42" borderId="40" xfId="0" applyFont="1" applyFill="1" applyBorder="1" applyAlignment="1">
      <alignment horizontal="center" vertical="center"/>
    </xf>
    <xf numFmtId="0" fontId="55" fillId="42" borderId="40" xfId="0" applyFont="1" applyFill="1" applyBorder="1" applyAlignment="1">
      <alignment horizontal="left" vertical="top" wrapText="1"/>
    </xf>
    <xf numFmtId="192" fontId="55" fillId="42" borderId="40" xfId="0" applyNumberFormat="1" applyFont="1" applyFill="1" applyBorder="1" applyAlignment="1">
      <alignment horizontal="center" vertical="center"/>
    </xf>
    <xf numFmtId="0" fontId="55" fillId="42" borderId="40" xfId="3263" applyNumberFormat="1" applyFont="1" applyFill="1" applyBorder="1" applyAlignment="1">
      <alignment horizontal="center" vertical="center"/>
    </xf>
    <xf numFmtId="0" fontId="153" fillId="42" borderId="40" xfId="0" applyFont="1" applyFill="1" applyBorder="1" applyAlignment="1">
      <alignment horizontal="center" vertical="center" wrapText="1"/>
    </xf>
    <xf numFmtId="0" fontId="12" fillId="0" borderId="56" xfId="0" applyFont="1" applyFill="1" applyBorder="1" applyAlignment="1">
      <alignment vertical="center" wrapText="1"/>
    </xf>
    <xf numFmtId="0" fontId="55" fillId="42" borderId="14" xfId="0" applyFont="1" applyFill="1" applyBorder="1" applyAlignment="1">
      <alignment horizontal="center" vertical="center"/>
    </xf>
    <xf numFmtId="0" fontId="55" fillId="42" borderId="14" xfId="0" applyFont="1" applyFill="1" applyBorder="1" applyAlignment="1">
      <alignment horizontal="left" vertical="top" wrapText="1"/>
    </xf>
    <xf numFmtId="0" fontId="55" fillId="42" borderId="14" xfId="3275" applyFont="1" applyFill="1" applyBorder="1" applyAlignment="1">
      <alignment horizontal="left" vertical="top" wrapText="1"/>
    </xf>
    <xf numFmtId="0" fontId="55" fillId="42" borderId="14" xfId="3263" applyNumberFormat="1" applyFont="1" applyFill="1" applyBorder="1" applyAlignment="1">
      <alignment horizontal="center" vertical="center"/>
    </xf>
    <xf numFmtId="0" fontId="153" fillId="42" borderId="14" xfId="0" applyFont="1" applyFill="1" applyBorder="1" applyAlignment="1">
      <alignment horizontal="center" vertical="center" wrapText="1"/>
    </xf>
    <xf numFmtId="0" fontId="12" fillId="0" borderId="57" xfId="0" applyFont="1" applyFill="1" applyBorder="1" applyAlignment="1">
      <alignment vertical="center" wrapText="1"/>
    </xf>
    <xf numFmtId="14" fontId="55" fillId="42" borderId="14" xfId="0" applyNumberFormat="1" applyFont="1" applyFill="1" applyBorder="1" applyAlignment="1">
      <alignment horizontal="center" vertical="center"/>
    </xf>
    <xf numFmtId="191" fontId="55" fillId="42" borderId="14" xfId="0" applyNumberFormat="1" applyFont="1" applyFill="1" applyBorder="1" applyAlignment="1">
      <alignment horizontal="center" vertical="center"/>
    </xf>
    <xf numFmtId="0" fontId="122" fillId="0" borderId="0" xfId="0" applyFont="1" applyFill="1" applyAlignment="1">
      <alignment vertical="center" wrapText="1"/>
    </xf>
    <xf numFmtId="193" fontId="55" fillId="42" borderId="14" xfId="0" applyNumberFormat="1" applyFont="1" applyFill="1" applyBorder="1" applyAlignment="1">
      <alignment horizontal="center" vertical="center"/>
    </xf>
    <xf numFmtId="0" fontId="55" fillId="42" borderId="20" xfId="3263" applyNumberFormat="1" applyFont="1" applyFill="1" applyBorder="1" applyAlignment="1">
      <alignment horizontal="center" vertical="center"/>
    </xf>
    <xf numFmtId="0" fontId="55" fillId="42" borderId="53" xfId="0" applyFont="1" applyFill="1" applyBorder="1" applyAlignment="1">
      <alignment horizontal="left" vertical="top" wrapText="1"/>
    </xf>
    <xf numFmtId="0" fontId="55" fillId="42" borderId="57" xfId="0" applyFont="1" applyFill="1" applyBorder="1" applyAlignment="1">
      <alignment horizontal="center" vertical="center"/>
    </xf>
    <xf numFmtId="0" fontId="55" fillId="43" borderId="14" xfId="0" applyFont="1" applyFill="1" applyBorder="1" applyAlignment="1">
      <alignment horizontal="center" vertical="center"/>
    </xf>
    <xf numFmtId="0" fontId="55" fillId="43" borderId="14" xfId="0" applyFont="1" applyFill="1" applyBorder="1" applyAlignment="1">
      <alignment horizontal="left" vertical="top" wrapText="1"/>
    </xf>
    <xf numFmtId="193" fontId="55" fillId="43" borderId="14" xfId="0" applyNumberFormat="1" applyFont="1" applyFill="1" applyBorder="1" applyAlignment="1">
      <alignment horizontal="center" vertical="center"/>
    </xf>
    <xf numFmtId="0" fontId="55" fillId="43" borderId="53" xfId="0" applyFont="1" applyFill="1" applyBorder="1" applyAlignment="1">
      <alignment horizontal="left" vertical="top" wrapText="1"/>
    </xf>
    <xf numFmtId="0" fontId="55" fillId="55" borderId="14" xfId="0" applyFont="1" applyFill="1" applyBorder="1" applyAlignment="1">
      <alignment horizontal="center" vertical="center" wrapText="1"/>
    </xf>
    <xf numFmtId="0" fontId="55" fillId="43" borderId="57" xfId="0" applyFont="1" applyFill="1" applyBorder="1" applyAlignment="1">
      <alignment horizontal="center" vertical="center"/>
    </xf>
    <xf numFmtId="0" fontId="153" fillId="43" borderId="14" xfId="0" applyFont="1" applyFill="1" applyBorder="1" applyAlignment="1">
      <alignment horizontal="center" vertical="center" wrapText="1"/>
    </xf>
    <xf numFmtId="191" fontId="55" fillId="43" borderId="14" xfId="0" applyNumberFormat="1" applyFont="1" applyFill="1" applyBorder="1" applyAlignment="1">
      <alignment horizontal="center" vertical="center"/>
    </xf>
    <xf numFmtId="192" fontId="55" fillId="43" borderId="14" xfId="0" applyNumberFormat="1" applyFont="1" applyFill="1" applyBorder="1" applyAlignment="1">
      <alignment horizontal="center" vertical="center"/>
    </xf>
    <xf numFmtId="0" fontId="55" fillId="43" borderId="53" xfId="3275" applyFont="1" applyFill="1" applyBorder="1" applyAlignment="1">
      <alignment horizontal="left" vertical="top" wrapText="1"/>
    </xf>
    <xf numFmtId="14" fontId="55" fillId="43" borderId="14" xfId="0" applyNumberFormat="1" applyFont="1" applyFill="1" applyBorder="1" applyAlignment="1">
      <alignment horizontal="center" vertical="center"/>
    </xf>
    <xf numFmtId="15" fontId="55" fillId="43" borderId="14" xfId="0" applyNumberFormat="1" applyFont="1" applyFill="1" applyBorder="1" applyAlignment="1">
      <alignment horizontal="center" vertical="center"/>
    </xf>
    <xf numFmtId="0" fontId="55" fillId="44" borderId="14" xfId="0" applyFont="1" applyFill="1" applyBorder="1" applyAlignment="1">
      <alignment horizontal="center" vertical="center"/>
    </xf>
    <xf numFmtId="0" fontId="55" fillId="44" borderId="14" xfId="0" applyFont="1" applyFill="1" applyBorder="1" applyAlignment="1">
      <alignment horizontal="left" vertical="top" wrapText="1"/>
    </xf>
    <xf numFmtId="193" fontId="55" fillId="44" borderId="14" xfId="0" applyNumberFormat="1" applyFont="1" applyFill="1" applyBorder="1" applyAlignment="1">
      <alignment horizontal="center" vertical="center"/>
    </xf>
    <xf numFmtId="0" fontId="55" fillId="44" borderId="53" xfId="0" applyFont="1" applyFill="1" applyBorder="1" applyAlignment="1">
      <alignment horizontal="left" vertical="top" wrapText="1"/>
    </xf>
    <xf numFmtId="0" fontId="55" fillId="56" borderId="14" xfId="0" applyFont="1" applyFill="1" applyBorder="1" applyAlignment="1">
      <alignment horizontal="center" vertical="center" wrapText="1"/>
    </xf>
    <xf numFmtId="0" fontId="55" fillId="44" borderId="57" xfId="0" applyFont="1" applyFill="1" applyBorder="1" applyAlignment="1">
      <alignment horizontal="center" vertical="center"/>
    </xf>
    <xf numFmtId="0" fontId="153" fillId="44" borderId="14" xfId="0" applyFont="1" applyFill="1" applyBorder="1" applyAlignment="1">
      <alignment horizontal="center" vertical="center" wrapText="1"/>
    </xf>
    <xf numFmtId="0" fontId="122" fillId="0" borderId="0" xfId="0" applyFont="1" applyFill="1" applyAlignment="1">
      <alignment wrapText="1"/>
    </xf>
    <xf numFmtId="191" fontId="55" fillId="44" borderId="14" xfId="0" applyNumberFormat="1" applyFont="1" applyFill="1" applyBorder="1" applyAlignment="1">
      <alignment horizontal="center" vertical="center"/>
    </xf>
    <xf numFmtId="194" fontId="55" fillId="44" borderId="14" xfId="0" applyNumberFormat="1" applyFont="1" applyFill="1" applyBorder="1" applyAlignment="1">
      <alignment horizontal="center" vertical="center"/>
    </xf>
    <xf numFmtId="14" fontId="55" fillId="44" borderId="14" xfId="0" applyNumberFormat="1" applyFont="1" applyFill="1" applyBorder="1" applyAlignment="1">
      <alignment horizontal="center" vertical="center"/>
    </xf>
    <xf numFmtId="0" fontId="55" fillId="44" borderId="20" xfId="0" applyFont="1" applyFill="1" applyBorder="1" applyAlignment="1">
      <alignment horizontal="center" vertical="center"/>
    </xf>
    <xf numFmtId="0" fontId="122" fillId="0" borderId="57" xfId="0" applyFont="1" applyFill="1" applyBorder="1" applyAlignment="1">
      <alignment vertical="center" wrapText="1"/>
    </xf>
    <xf numFmtId="0" fontId="55" fillId="44" borderId="9" xfId="0" applyFont="1" applyFill="1" applyBorder="1" applyAlignment="1">
      <alignment horizontal="center" vertical="center"/>
    </xf>
    <xf numFmtId="0" fontId="55" fillId="43" borderId="9" xfId="3263" applyNumberFormat="1" applyFont="1" applyFill="1" applyBorder="1" applyAlignment="1">
      <alignment horizontal="center" vertical="center"/>
    </xf>
    <xf numFmtId="0" fontId="55" fillId="55" borderId="14" xfId="0" applyFont="1" applyFill="1" applyBorder="1" applyAlignment="1">
      <alignment horizontal="left" vertical="top" wrapText="1"/>
    </xf>
    <xf numFmtId="0" fontId="55" fillId="43" borderId="14" xfId="0" applyFont="1" applyFill="1" applyBorder="1" applyAlignment="1">
      <alignment horizontal="center" vertical="center" wrapText="1"/>
    </xf>
    <xf numFmtId="0" fontId="12" fillId="0" borderId="57" xfId="0" applyFont="1" applyFill="1" applyBorder="1" applyAlignment="1"/>
    <xf numFmtId="0" fontId="55" fillId="43" borderId="9" xfId="0" applyFont="1" applyFill="1" applyBorder="1" applyAlignment="1">
      <alignment horizontal="center" vertical="center"/>
    </xf>
    <xf numFmtId="0" fontId="0" fillId="0" borderId="57" xfId="0" applyFill="1" applyBorder="1" applyAlignment="1">
      <alignment vertical="center"/>
    </xf>
    <xf numFmtId="194" fontId="55" fillId="43" borderId="14" xfId="0" applyNumberFormat="1" applyFont="1" applyFill="1" applyBorder="1" applyAlignment="1">
      <alignment horizontal="center" vertical="center"/>
    </xf>
    <xf numFmtId="190" fontId="55" fillId="43" borderId="14" xfId="0" applyNumberFormat="1" applyFont="1" applyFill="1" applyBorder="1" applyAlignment="1">
      <alignment horizontal="center" vertical="center"/>
    </xf>
    <xf numFmtId="0" fontId="55" fillId="55" borderId="40" xfId="0" applyFont="1" applyFill="1" applyBorder="1" applyAlignment="1">
      <alignment horizontal="center" vertical="center" wrapText="1"/>
    </xf>
    <xf numFmtId="0" fontId="55" fillId="44" borderId="40" xfId="0" applyFont="1" applyFill="1" applyBorder="1" applyAlignment="1">
      <alignment horizontal="center" vertical="center"/>
    </xf>
    <xf numFmtId="190" fontId="55" fillId="44" borderId="14" xfId="0" applyNumberFormat="1" applyFont="1" applyFill="1" applyBorder="1" applyAlignment="1">
      <alignment horizontal="center" vertical="center"/>
    </xf>
    <xf numFmtId="15" fontId="55" fillId="44" borderId="14" xfId="0" applyNumberFormat="1" applyFont="1" applyFill="1" applyBorder="1" applyAlignment="1">
      <alignment horizontal="center" vertical="center"/>
    </xf>
    <xf numFmtId="0" fontId="55" fillId="43" borderId="0" xfId="0" applyFont="1" applyFill="1" applyAlignment="1">
      <alignment horizontal="left" vertical="top" wrapText="1"/>
    </xf>
    <xf numFmtId="0" fontId="55" fillId="44" borderId="14" xfId="0" applyFont="1" applyFill="1" applyBorder="1" applyAlignment="1">
      <alignment horizontal="center" vertical="center" wrapText="1"/>
    </xf>
    <xf numFmtId="192" fontId="55" fillId="44" borderId="14" xfId="0" applyNumberFormat="1" applyFont="1" applyFill="1" applyBorder="1" applyAlignment="1">
      <alignment horizontal="center" vertical="center"/>
    </xf>
    <xf numFmtId="0" fontId="55" fillId="43" borderId="57" xfId="0" applyFont="1" applyFill="1" applyBorder="1" applyAlignment="1">
      <alignment horizontal="center" vertical="center" wrapText="1"/>
    </xf>
    <xf numFmtId="0" fontId="55" fillId="43" borderId="53" xfId="3263" applyNumberFormat="1" applyFont="1" applyFill="1" applyBorder="1" applyAlignment="1">
      <alignment horizontal="left" vertical="top" wrapText="1"/>
    </xf>
    <xf numFmtId="0" fontId="55" fillId="44" borderId="53" xfId="3263" applyNumberFormat="1" applyFont="1" applyFill="1" applyBorder="1" applyAlignment="1">
      <alignment horizontal="left" vertical="top" wrapText="1"/>
    </xf>
    <xf numFmtId="0" fontId="55" fillId="44" borderId="57" xfId="0" applyFont="1" applyFill="1" applyBorder="1" applyAlignment="1">
      <alignment horizontal="center" vertical="center" wrapText="1"/>
    </xf>
    <xf numFmtId="0" fontId="12" fillId="0" borderId="0" xfId="0" applyFont="1" applyFill="1" applyAlignment="1">
      <alignment vertical="center"/>
    </xf>
    <xf numFmtId="2" fontId="143" fillId="0" borderId="14"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0" fontId="0" fillId="0" borderId="0" xfId="0"/>
    <xf numFmtId="2" fontId="12" fillId="0" borderId="0" xfId="3276" applyNumberFormat="1" applyAlignment="1">
      <alignment vertical="center"/>
    </xf>
    <xf numFmtId="0" fontId="1" fillId="0" borderId="0" xfId="3288" applyAlignment="1">
      <alignment horizontal="center" vertical="center"/>
    </xf>
    <xf numFmtId="195" fontId="12" fillId="0" borderId="0" xfId="3276" applyNumberFormat="1" applyFill="1" applyBorder="1" applyAlignment="1">
      <alignment horizontal="center" vertical="center"/>
    </xf>
    <xf numFmtId="199" fontId="151" fillId="33" borderId="0" xfId="3276" applyNumberFormat="1" applyFont="1" applyFill="1" applyBorder="1" applyAlignment="1">
      <alignment horizontal="center" vertical="center"/>
    </xf>
    <xf numFmtId="200" fontId="12" fillId="38" borderId="0" xfId="3276" applyNumberFormat="1" applyFill="1" applyBorder="1" applyAlignment="1">
      <alignment horizontal="center" vertical="center"/>
    </xf>
    <xf numFmtId="1" fontId="1" fillId="0" borderId="0" xfId="3288" applyNumberFormat="1" applyBorder="1" applyAlignment="1">
      <alignment horizontal="center" vertical="center"/>
    </xf>
    <xf numFmtId="2" fontId="1" fillId="38" borderId="0" xfId="3288" applyNumberFormat="1" applyFill="1" applyBorder="1" applyAlignment="1">
      <alignment horizontal="center" vertical="center"/>
    </xf>
    <xf numFmtId="2" fontId="1" fillId="0" borderId="0" xfId="3288" applyNumberFormat="1" applyBorder="1" applyAlignment="1">
      <alignment horizontal="center" vertical="center"/>
    </xf>
    <xf numFmtId="0" fontId="1" fillId="0" borderId="0" xfId="3288" applyBorder="1" applyAlignment="1">
      <alignment horizontal="center" vertical="center"/>
    </xf>
    <xf numFmtId="0" fontId="1" fillId="38" borderId="0" xfId="3288" applyFill="1" applyBorder="1" applyAlignment="1">
      <alignment horizontal="center" vertical="center"/>
    </xf>
    <xf numFmtId="198" fontId="1" fillId="0" borderId="0" xfId="3288" applyNumberFormat="1" applyBorder="1" applyAlignment="1">
      <alignment horizontal="center" vertical="center"/>
    </xf>
    <xf numFmtId="0" fontId="1" fillId="38" borderId="0" xfId="3288" applyFill="1" applyAlignment="1">
      <alignment horizontal="center" vertical="center"/>
    </xf>
    <xf numFmtId="0" fontId="12" fillId="0" borderId="57" xfId="0" applyFont="1" applyBorder="1"/>
    <xf numFmtId="2" fontId="12" fillId="47" borderId="14" xfId="3289" applyNumberFormat="1" applyFill="1" applyBorder="1"/>
    <xf numFmtId="2" fontId="12" fillId="45" borderId="14" xfId="3289" applyNumberFormat="1" applyFill="1" applyBorder="1"/>
    <xf numFmtId="2" fontId="12" fillId="49" borderId="14" xfId="3289" applyNumberFormat="1" applyFill="1" applyBorder="1"/>
    <xf numFmtId="2" fontId="12" fillId="50" borderId="14" xfId="3289" applyNumberFormat="1" applyFill="1" applyBorder="1"/>
    <xf numFmtId="2" fontId="12" fillId="51" borderId="14" xfId="3289" applyNumberFormat="1" applyFill="1" applyBorder="1"/>
    <xf numFmtId="2" fontId="12" fillId="35" borderId="14" xfId="3289" applyNumberFormat="1" applyFill="1" applyBorder="1"/>
    <xf numFmtId="2" fontId="12" fillId="52" borderId="14" xfId="3289" applyNumberFormat="1" applyFill="1" applyBorder="1"/>
    <xf numFmtId="2" fontId="12" fillId="46" borderId="14" xfId="3289" applyNumberFormat="1" applyFill="1" applyBorder="1"/>
    <xf numFmtId="2" fontId="12" fillId="53" borderId="14" xfId="3289" applyNumberFormat="1" applyFill="1" applyBorder="1"/>
    <xf numFmtId="2" fontId="12" fillId="54" borderId="14" xfId="3289" applyNumberFormat="1" applyFill="1" applyBorder="1"/>
    <xf numFmtId="0" fontId="154" fillId="0" borderId="43" xfId="0" applyFont="1" applyBorder="1" applyAlignment="1">
      <alignment horizontal="center"/>
    </xf>
    <xf numFmtId="0" fontId="154" fillId="0" borderId="44" xfId="0" applyFont="1" applyBorder="1" applyAlignment="1">
      <alignment horizontal="center"/>
    </xf>
    <xf numFmtId="1" fontId="0" fillId="0" borderId="44" xfId="0" applyNumberFormat="1" applyBorder="1" applyAlignment="1">
      <alignment horizontal="center"/>
    </xf>
    <xf numFmtId="2" fontId="0" fillId="0" borderId="44" xfId="0" applyNumberFormat="1" applyBorder="1" applyAlignment="1">
      <alignment horizontal="center"/>
    </xf>
    <xf numFmtId="1" fontId="0" fillId="0" borderId="45" xfId="0" applyNumberFormat="1" applyBorder="1" applyAlignment="1">
      <alignment horizontal="center"/>
    </xf>
    <xf numFmtId="0" fontId="154" fillId="0" borderId="46" xfId="0" applyFont="1" applyBorder="1" applyAlignment="1">
      <alignment horizontal="center"/>
    </xf>
    <xf numFmtId="0" fontId="154" fillId="0" borderId="14" xfId="0" applyFont="1" applyBorder="1" applyAlignment="1">
      <alignment horizontal="center"/>
    </xf>
    <xf numFmtId="1" fontId="0" fillId="0" borderId="14" xfId="0" applyNumberFormat="1" applyBorder="1" applyAlignment="1">
      <alignment horizontal="center"/>
    </xf>
    <xf numFmtId="1" fontId="0" fillId="0" borderId="40" xfId="0" applyNumberFormat="1" applyBorder="1" applyAlignment="1">
      <alignment horizontal="center"/>
    </xf>
    <xf numFmtId="2" fontId="0" fillId="0" borderId="40" xfId="0" applyNumberFormat="1" applyBorder="1" applyAlignment="1">
      <alignment horizontal="center"/>
    </xf>
    <xf numFmtId="1" fontId="0" fillId="0" borderId="47" xfId="0" applyNumberFormat="1" applyBorder="1" applyAlignment="1">
      <alignment horizontal="center"/>
    </xf>
    <xf numFmtId="0" fontId="154" fillId="0" borderId="33" xfId="0" applyFont="1" applyBorder="1" applyAlignment="1">
      <alignment horizontal="center"/>
    </xf>
    <xf numFmtId="0" fontId="154" fillId="0" borderId="34" xfId="0" applyFont="1" applyBorder="1" applyAlignment="1">
      <alignment horizontal="center"/>
    </xf>
    <xf numFmtId="1" fontId="0" fillId="0" borderId="34" xfId="0" applyNumberFormat="1" applyBorder="1" applyAlignment="1">
      <alignment horizontal="center"/>
    </xf>
    <xf numFmtId="1" fontId="0" fillId="0" borderId="66" xfId="0" applyNumberFormat="1" applyBorder="1" applyAlignment="1">
      <alignment horizontal="center"/>
    </xf>
    <xf numFmtId="2" fontId="0" fillId="0" borderId="66" xfId="0" applyNumberFormat="1" applyBorder="1" applyAlignment="1">
      <alignment horizontal="center"/>
    </xf>
    <xf numFmtId="1" fontId="0" fillId="0" borderId="35" xfId="0" applyNumberFormat="1" applyBorder="1" applyAlignment="1">
      <alignment horizontal="center"/>
    </xf>
    <xf numFmtId="1" fontId="0" fillId="0" borderId="67" xfId="0" applyNumberFormat="1" applyBorder="1" applyAlignment="1">
      <alignment horizontal="center"/>
    </xf>
    <xf numFmtId="0" fontId="154" fillId="0" borderId="0" xfId="0" applyFont="1" applyBorder="1" applyAlignment="1">
      <alignment horizontal="center"/>
    </xf>
    <xf numFmtId="1" fontId="0" fillId="0" borderId="14" xfId="0" applyNumberFormat="1" applyBorder="1"/>
    <xf numFmtId="1" fontId="0" fillId="0" borderId="14" xfId="0" applyNumberFormat="1" applyBorder="1" applyAlignment="1">
      <alignment horizontal="right"/>
    </xf>
    <xf numFmtId="189" fontId="104" fillId="0" borderId="0" xfId="3274" applyNumberFormat="1" applyFont="1" applyFill="1" applyBorder="1" applyAlignment="1">
      <alignment horizontal="center" vertical="center" wrapText="1"/>
    </xf>
    <xf numFmtId="0" fontId="124" fillId="0" borderId="68" xfId="0" applyFont="1" applyFill="1" applyBorder="1" applyAlignment="1">
      <alignment horizontal="center" vertical="center" wrapText="1"/>
    </xf>
    <xf numFmtId="0" fontId="110" fillId="0" borderId="86" xfId="0" applyFont="1" applyBorder="1" applyAlignment="1">
      <alignment horizontal="center" vertical="center" wrapText="1"/>
    </xf>
    <xf numFmtId="0" fontId="110" fillId="0" borderId="91" xfId="0" applyFont="1" applyBorder="1" applyAlignment="1">
      <alignment horizontal="center" vertical="center" wrapText="1"/>
    </xf>
    <xf numFmtId="0" fontId="107" fillId="0" borderId="20" xfId="0" applyFont="1" applyBorder="1" applyAlignment="1">
      <alignment horizontal="center" vertical="center" wrapText="1"/>
    </xf>
    <xf numFmtId="0" fontId="107" fillId="0" borderId="61" xfId="0" applyFont="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107" fillId="0" borderId="44" xfId="0" applyFont="1" applyBorder="1" applyAlignment="1">
      <alignment horizontal="center" vertical="center"/>
    </xf>
    <xf numFmtId="0" fontId="107" fillId="0" borderId="89" xfId="0" applyFont="1" applyBorder="1" applyAlignment="1">
      <alignment horizontal="center" vertical="center" wrapText="1"/>
    </xf>
    <xf numFmtId="0" fontId="107" fillId="0" borderId="72" xfId="0" applyFont="1" applyBorder="1" applyAlignment="1">
      <alignment horizontal="center" vertical="center" wrapText="1"/>
    </xf>
    <xf numFmtId="0" fontId="107" fillId="0" borderId="73" xfId="0" applyFont="1" applyBorder="1" applyAlignment="1">
      <alignment horizontal="center" vertical="center" wrapText="1"/>
    </xf>
    <xf numFmtId="0" fontId="107" fillId="0" borderId="42" xfId="0" applyFont="1" applyBorder="1" applyAlignment="1">
      <alignment horizontal="center" vertical="center" wrapText="1"/>
    </xf>
    <xf numFmtId="0" fontId="107" fillId="0" borderId="68" xfId="0" applyFont="1" applyBorder="1" applyAlignment="1">
      <alignment horizontal="center" vertical="center" wrapText="1"/>
    </xf>
    <xf numFmtId="0" fontId="107" fillId="0" borderId="90" xfId="0" applyFont="1" applyBorder="1" applyAlignment="1">
      <alignment horizontal="center" vertical="center" wrapText="1"/>
    </xf>
    <xf numFmtId="0" fontId="107" fillId="0" borderId="14" xfId="0" applyFont="1" applyBorder="1" applyAlignment="1">
      <alignment horizontal="center" vertical="center"/>
    </xf>
    <xf numFmtId="0" fontId="0" fillId="0" borderId="14" xfId="0" applyBorder="1" applyAlignment="1">
      <alignment horizontal="center" vertical="center" wrapText="1"/>
    </xf>
    <xf numFmtId="0" fontId="12" fillId="0" borderId="14" xfId="0" applyFont="1" applyBorder="1" applyAlignment="1">
      <alignment horizontal="center" vertical="center" wrapText="1"/>
    </xf>
    <xf numFmtId="2" fontId="116" fillId="0" borderId="14" xfId="0" applyNumberFormat="1" applyFont="1" applyBorder="1" applyAlignment="1">
      <alignment horizontal="center" vertical="center"/>
    </xf>
    <xf numFmtId="0" fontId="144" fillId="46" borderId="14" xfId="0" applyFont="1" applyFill="1" applyBorder="1" applyAlignment="1">
      <alignment horizontal="center" vertical="center" textRotation="90" wrapText="1"/>
    </xf>
    <xf numFmtId="0" fontId="144" fillId="53" borderId="14" xfId="0" applyFont="1" applyFill="1" applyBorder="1" applyAlignment="1">
      <alignment horizontal="center" vertical="center" textRotation="90" wrapText="1"/>
    </xf>
    <xf numFmtId="0" fontId="144" fillId="50" borderId="14" xfId="0" applyFont="1" applyFill="1" applyBorder="1" applyAlignment="1">
      <alignment horizontal="center" vertical="center" textRotation="90" wrapText="1"/>
    </xf>
    <xf numFmtId="0" fontId="144" fillId="54" borderId="14" xfId="0" applyFont="1" applyFill="1" applyBorder="1" applyAlignment="1">
      <alignment horizontal="center" vertical="center" textRotation="90" wrapText="1"/>
    </xf>
    <xf numFmtId="0" fontId="145" fillId="48" borderId="14" xfId="0" applyFont="1" applyFill="1" applyBorder="1" applyAlignment="1">
      <alignment horizontal="center" vertical="center" textRotation="90" wrapText="1"/>
    </xf>
    <xf numFmtId="2" fontId="12" fillId="0" borderId="14" xfId="0" applyNumberFormat="1" applyFont="1" applyBorder="1" applyAlignment="1">
      <alignment horizontal="center" vertical="center" wrapText="1"/>
    </xf>
    <xf numFmtId="0" fontId="144" fillId="49" borderId="14" xfId="0" applyFont="1" applyFill="1" applyBorder="1" applyAlignment="1">
      <alignment horizontal="center" vertical="center" textRotation="90" wrapText="1"/>
    </xf>
    <xf numFmtId="0" fontId="111" fillId="49" borderId="14" xfId="0" applyFont="1" applyFill="1" applyBorder="1" applyAlignment="1">
      <alignment horizontal="center" vertical="center" textRotation="90" wrapText="1"/>
    </xf>
    <xf numFmtId="0" fontId="111" fillId="50" borderId="14" xfId="0" applyFont="1" applyFill="1" applyBorder="1" applyAlignment="1">
      <alignment horizontal="center" vertical="center" textRotation="90" wrapText="1"/>
    </xf>
    <xf numFmtId="0" fontId="144" fillId="51" borderId="14" xfId="0" applyFont="1" applyFill="1" applyBorder="1" applyAlignment="1">
      <alignment horizontal="center" vertical="center" textRotation="90" wrapText="1"/>
    </xf>
    <xf numFmtId="0" fontId="144" fillId="35" borderId="14" xfId="0" applyFont="1" applyFill="1" applyBorder="1" applyAlignment="1">
      <alignment horizontal="center" vertical="center" textRotation="90" wrapText="1"/>
    </xf>
    <xf numFmtId="0" fontId="144" fillId="52" borderId="14" xfId="0" applyFont="1" applyFill="1" applyBorder="1" applyAlignment="1">
      <alignment horizontal="center" vertical="center" textRotation="90" wrapText="1"/>
    </xf>
    <xf numFmtId="2" fontId="143" fillId="0" borderId="14" xfId="0" applyNumberFormat="1" applyFont="1" applyBorder="1" applyAlignment="1">
      <alignment horizontal="center" vertical="center" wrapText="1"/>
    </xf>
    <xf numFmtId="2" fontId="143" fillId="0" borderId="14" xfId="0" applyNumberFormat="1" applyFont="1" applyBorder="1" applyAlignment="1">
      <alignment horizontal="center" vertical="center"/>
    </xf>
    <xf numFmtId="0" fontId="144" fillId="47" borderId="14" xfId="0" applyFont="1" applyFill="1" applyBorder="1" applyAlignment="1">
      <alignment horizontal="center" vertical="center" textRotation="90" wrapText="1"/>
    </xf>
    <xf numFmtId="0" fontId="144" fillId="45" borderId="14" xfId="0" applyFont="1" applyFill="1" applyBorder="1" applyAlignment="1">
      <alignment horizontal="center" vertical="center" textRotation="90" wrapText="1"/>
    </xf>
    <xf numFmtId="0" fontId="111" fillId="45" borderId="14" xfId="0" applyFont="1" applyFill="1" applyBorder="1" applyAlignment="1">
      <alignment horizontal="center" vertical="center" textRotation="90" wrapText="1"/>
    </xf>
    <xf numFmtId="0" fontId="143" fillId="0" borderId="14" xfId="0" applyFont="1" applyBorder="1" applyAlignment="1">
      <alignment horizontal="center" vertical="center" wrapText="1"/>
    </xf>
    <xf numFmtId="0" fontId="143" fillId="0" borderId="69" xfId="0" applyFont="1" applyFill="1" applyBorder="1" applyAlignment="1">
      <alignment horizontal="center" vertical="center" wrapText="1"/>
    </xf>
    <xf numFmtId="0" fontId="143" fillId="0" borderId="70" xfId="0" applyFont="1" applyFill="1" applyBorder="1" applyAlignment="1">
      <alignment horizontal="center" vertical="center" wrapText="1"/>
    </xf>
    <xf numFmtId="0" fontId="143" fillId="0" borderId="60" xfId="0" applyFont="1" applyFill="1" applyBorder="1" applyAlignment="1">
      <alignment horizontal="center" vertical="center" wrapText="1"/>
    </xf>
    <xf numFmtId="0" fontId="143" fillId="0" borderId="54" xfId="0" applyFont="1" applyFill="1" applyBorder="1" applyAlignment="1">
      <alignment horizontal="center" vertical="center" wrapText="1"/>
    </xf>
    <xf numFmtId="0" fontId="143" fillId="0" borderId="42" xfId="0" applyFont="1" applyFill="1" applyBorder="1" applyAlignment="1">
      <alignment horizontal="center" vertical="center" wrapText="1"/>
    </xf>
    <xf numFmtId="0" fontId="143" fillId="0" borderId="56" xfId="0" applyFont="1" applyFill="1" applyBorder="1" applyAlignment="1">
      <alignment horizontal="center" vertical="center" wrapText="1"/>
    </xf>
    <xf numFmtId="2" fontId="143" fillId="35" borderId="14" xfId="0" applyNumberFormat="1" applyFont="1" applyFill="1" applyBorder="1" applyAlignment="1">
      <alignment horizontal="center" vertical="center" wrapText="1"/>
    </xf>
    <xf numFmtId="0" fontId="102" fillId="0" borderId="14" xfId="3178" applyFont="1" applyFill="1" applyBorder="1" applyAlignment="1">
      <alignment horizontal="center" vertical="center" wrapText="1"/>
    </xf>
    <xf numFmtId="0" fontId="102" fillId="46" borderId="14" xfId="3178" applyFont="1" applyFill="1" applyBorder="1" applyAlignment="1">
      <alignment horizontal="center" vertical="center" wrapText="1"/>
    </xf>
    <xf numFmtId="0" fontId="12" fillId="0" borderId="20" xfId="3178" applyBorder="1" applyAlignment="1">
      <alignment horizontal="center" vertical="center" wrapText="1"/>
    </xf>
    <xf numFmtId="0" fontId="12" fillId="0" borderId="59" xfId="3178" applyBorder="1" applyAlignment="1">
      <alignment horizontal="center" vertical="center" wrapText="1"/>
    </xf>
    <xf numFmtId="0" fontId="12" fillId="0" borderId="40" xfId="3178" applyBorder="1" applyAlignment="1">
      <alignment horizontal="center" vertical="center" wrapText="1"/>
    </xf>
    <xf numFmtId="0" fontId="102" fillId="0" borderId="20" xfId="3178" applyFont="1" applyFill="1" applyBorder="1" applyAlignment="1">
      <alignment horizontal="center" vertical="center" wrapText="1"/>
    </xf>
    <xf numFmtId="0" fontId="102" fillId="0" borderId="59" xfId="3178" applyFont="1" applyFill="1" applyBorder="1" applyAlignment="1">
      <alignment horizontal="center" vertical="center" wrapText="1"/>
    </xf>
    <xf numFmtId="0" fontId="154" fillId="0" borderId="65" xfId="0" applyFont="1" applyBorder="1" applyAlignment="1">
      <alignment horizontal="center"/>
    </xf>
    <xf numFmtId="0" fontId="154" fillId="0" borderId="66" xfId="0" applyFont="1" applyBorder="1" applyAlignment="1">
      <alignment horizontal="center"/>
    </xf>
    <xf numFmtId="0" fontId="0" fillId="0" borderId="14" xfId="0" applyBorder="1" applyAlignment="1">
      <alignment horizontal="center" vertical="center"/>
    </xf>
    <xf numFmtId="0" fontId="89" fillId="0" borderId="14" xfId="0" applyFont="1" applyFill="1" applyBorder="1" applyAlignment="1">
      <alignment horizontal="center"/>
    </xf>
    <xf numFmtId="0" fontId="78" fillId="0" borderId="14" xfId="3208" applyFont="1" applyBorder="1" applyAlignment="1">
      <alignment horizontal="center" vertical="center" textRotation="90" shrinkToFit="1"/>
    </xf>
    <xf numFmtId="0" fontId="78" fillId="0" borderId="44" xfId="3208" applyFont="1" applyBorder="1" applyAlignment="1">
      <alignment horizontal="center" vertical="center" textRotation="90" shrinkToFit="1"/>
    </xf>
    <xf numFmtId="0" fontId="78" fillId="0" borderId="40" xfId="3208" applyFont="1" applyBorder="1" applyAlignment="1">
      <alignment horizontal="center" vertical="center" textRotation="90" shrinkToFit="1"/>
    </xf>
    <xf numFmtId="188" fontId="72" fillId="0" borderId="74" xfId="3208" applyNumberFormat="1" applyFont="1" applyBorder="1" applyAlignment="1">
      <alignment horizontal="center" vertical="center" wrapText="1"/>
    </xf>
    <xf numFmtId="188" fontId="72" fillId="0" borderId="75" xfId="3208" applyNumberFormat="1" applyFont="1" applyBorder="1" applyAlignment="1">
      <alignment horizontal="center" vertical="center" wrapText="1"/>
    </xf>
    <xf numFmtId="188" fontId="72" fillId="0" borderId="76" xfId="3208" applyNumberFormat="1" applyFont="1" applyBorder="1" applyAlignment="1">
      <alignment horizontal="center" vertical="center" wrapText="1"/>
    </xf>
    <xf numFmtId="0" fontId="73" fillId="0" borderId="77" xfId="3208" applyFont="1" applyBorder="1" applyAlignment="1">
      <alignment horizontal="center" vertical="center" wrapText="1"/>
    </xf>
    <xf numFmtId="0" fontId="73" fillId="0" borderId="9" xfId="3208" applyFont="1" applyBorder="1" applyAlignment="1">
      <alignment horizontal="center" vertical="center" wrapText="1"/>
    </xf>
    <xf numFmtId="0" fontId="73" fillId="0" borderId="78" xfId="3208" applyFont="1" applyBorder="1" applyAlignment="1">
      <alignment horizontal="center" vertical="center" wrapText="1"/>
    </xf>
    <xf numFmtId="187" fontId="72" fillId="0" borderId="79" xfId="3208" applyNumberFormat="1" applyFont="1" applyBorder="1" applyAlignment="1">
      <alignment horizontal="center" vertical="center" wrapText="1"/>
    </xf>
    <xf numFmtId="187" fontId="72" fillId="0" borderId="80" xfId="3208" applyNumberFormat="1" applyFont="1" applyBorder="1" applyAlignment="1">
      <alignment horizontal="center" vertical="center" wrapText="1"/>
    </xf>
    <xf numFmtId="187" fontId="72" fillId="0" borderId="81" xfId="3208" applyNumberFormat="1" applyFont="1" applyBorder="1" applyAlignment="1">
      <alignment horizontal="center" vertical="center" wrapText="1"/>
    </xf>
    <xf numFmtId="0" fontId="83" fillId="32" borderId="49" xfId="3208" applyFont="1" applyFill="1" applyBorder="1" applyAlignment="1">
      <alignment horizontal="center" vertical="center" shrinkToFit="1"/>
    </xf>
    <xf numFmtId="0" fontId="78" fillId="0" borderId="53" xfId="3208" applyFont="1" applyBorder="1" applyAlignment="1">
      <alignment horizontal="center" vertical="center" textRotation="90" shrinkToFit="1"/>
    </xf>
    <xf numFmtId="0" fontId="82" fillId="0" borderId="44" xfId="3208" applyFont="1" applyFill="1" applyBorder="1" applyAlignment="1">
      <alignment horizontal="center" vertical="center"/>
    </xf>
    <xf numFmtId="0" fontId="82" fillId="0" borderId="53" xfId="3208" applyFont="1" applyFill="1" applyBorder="1" applyAlignment="1">
      <alignment horizontal="center" vertical="center"/>
    </xf>
    <xf numFmtId="0" fontId="82" fillId="0" borderId="57" xfId="3208" applyFont="1" applyFill="1" applyBorder="1" applyAlignment="1">
      <alignment horizontal="center" vertical="center"/>
    </xf>
    <xf numFmtId="0" fontId="82" fillId="0" borderId="82" xfId="3208" applyFont="1" applyFill="1" applyBorder="1" applyAlignment="1">
      <alignment horizontal="center" vertical="center"/>
    </xf>
    <xf numFmtId="0" fontId="82" fillId="0" borderId="83" xfId="3208" applyFont="1" applyFill="1" applyBorder="1" applyAlignment="1">
      <alignment horizontal="center" vertical="center"/>
    </xf>
    <xf numFmtId="0" fontId="73" fillId="0" borderId="53" xfId="3208" applyFont="1" applyBorder="1" applyAlignment="1">
      <alignment horizontal="center" vertical="center" wrapText="1"/>
    </xf>
    <xf numFmtId="0" fontId="73" fillId="0" borderId="57" xfId="3208" applyFont="1" applyBorder="1" applyAlignment="1">
      <alignment horizontal="center" vertical="center" wrapText="1"/>
    </xf>
    <xf numFmtId="0" fontId="73" fillId="0" borderId="84" xfId="3208" applyFont="1" applyBorder="1" applyAlignment="1">
      <alignment horizontal="center" vertical="center" wrapText="1"/>
    </xf>
    <xf numFmtId="0" fontId="76" fillId="0" borderId="85" xfId="3208" applyFont="1" applyBorder="1" applyAlignment="1">
      <alignment horizontal="center" vertical="center"/>
    </xf>
    <xf numFmtId="0" fontId="19" fillId="0" borderId="86" xfId="3208" applyFont="1" applyBorder="1" applyAlignment="1">
      <alignment horizontal="center" vertical="center"/>
    </xf>
    <xf numFmtId="0" fontId="19" fillId="0" borderId="7" xfId="3208" applyFont="1" applyBorder="1" applyAlignment="1">
      <alignment horizontal="center" vertical="center"/>
    </xf>
    <xf numFmtId="0" fontId="19" fillId="0" borderId="87" xfId="3208" applyFont="1" applyBorder="1" applyAlignment="1">
      <alignment horizontal="center" vertical="center"/>
    </xf>
    <xf numFmtId="0" fontId="75" fillId="0" borderId="0" xfId="3208" applyFont="1" applyBorder="1" applyAlignment="1">
      <alignment horizontal="center" vertical="center" wrapText="1"/>
    </xf>
    <xf numFmtId="0" fontId="19" fillId="0" borderId="71" xfId="3208" applyFont="1" applyBorder="1" applyAlignment="1">
      <alignment horizontal="center" vertical="center"/>
    </xf>
    <xf numFmtId="0" fontId="19" fillId="0" borderId="72" xfId="3208" applyFont="1" applyBorder="1" applyAlignment="1">
      <alignment horizontal="center" vertical="center"/>
    </xf>
    <xf numFmtId="0" fontId="19" fillId="0" borderId="73" xfId="3208" applyFont="1" applyBorder="1" applyAlignment="1">
      <alignment horizontal="center" vertical="center"/>
    </xf>
    <xf numFmtId="17" fontId="77" fillId="0" borderId="0" xfId="3208" applyNumberFormat="1" applyFont="1" applyBorder="1" applyAlignment="1">
      <alignment horizontal="center" vertical="center" wrapText="1"/>
    </xf>
    <xf numFmtId="0" fontId="74" fillId="0" borderId="44" xfId="3208" applyFont="1" applyFill="1" applyBorder="1" applyAlignment="1" applyProtection="1">
      <alignment horizontal="center" vertical="center" wrapText="1"/>
    </xf>
    <xf numFmtId="0" fontId="74" fillId="0" borderId="14" xfId="3208" applyFont="1" applyFill="1" applyBorder="1" applyAlignment="1" applyProtection="1">
      <alignment horizontal="center" vertical="center" wrapText="1"/>
    </xf>
    <xf numFmtId="0" fontId="74" fillId="0" borderId="34" xfId="3208" applyFont="1" applyFill="1" applyBorder="1" applyAlignment="1" applyProtection="1">
      <alignment horizontal="center" vertical="center" wrapText="1"/>
    </xf>
    <xf numFmtId="0" fontId="74" fillId="0" borderId="43" xfId="3208" applyFont="1" applyFill="1" applyBorder="1" applyAlignment="1" applyProtection="1">
      <alignment horizontal="center" vertical="center" wrapText="1"/>
    </xf>
    <xf numFmtId="0" fontId="74" fillId="0" borderId="46" xfId="3208" applyFont="1" applyFill="1" applyBorder="1" applyAlignment="1" applyProtection="1">
      <alignment horizontal="center" vertical="center" wrapText="1"/>
    </xf>
    <xf numFmtId="0" fontId="74" fillId="0" borderId="33" xfId="3208" applyFont="1" applyFill="1" applyBorder="1" applyAlignment="1" applyProtection="1">
      <alignment horizontal="center" vertical="center" wrapText="1"/>
    </xf>
    <xf numFmtId="0" fontId="74" fillId="0" borderId="44" xfId="3208" applyFont="1" applyFill="1" applyBorder="1" applyAlignment="1" applyProtection="1">
      <alignment horizontal="center" vertical="center" textRotation="90" shrinkToFit="1"/>
    </xf>
    <xf numFmtId="0" fontId="74" fillId="0" borderId="14" xfId="3208" applyFont="1" applyFill="1" applyBorder="1" applyAlignment="1" applyProtection="1">
      <alignment horizontal="center" vertical="center" textRotation="90" shrinkToFit="1"/>
    </xf>
    <xf numFmtId="0" fontId="74" fillId="0" borderId="34" xfId="3208" applyFont="1" applyFill="1" applyBorder="1" applyAlignment="1" applyProtection="1">
      <alignment horizontal="center" vertical="center" textRotation="90" shrinkToFit="1"/>
    </xf>
    <xf numFmtId="0" fontId="72" fillId="0" borderId="55" xfId="3208" applyFont="1" applyBorder="1" applyAlignment="1">
      <alignment horizontal="center" vertical="center" wrapText="1"/>
    </xf>
    <xf numFmtId="0" fontId="72" fillId="0" borderId="75" xfId="3208" applyFont="1" applyBorder="1" applyAlignment="1">
      <alignment horizontal="center" vertical="center" wrapText="1"/>
    </xf>
    <xf numFmtId="0" fontId="72" fillId="0" borderId="88" xfId="3208" applyFont="1" applyBorder="1" applyAlignment="1">
      <alignment horizontal="center" vertical="center" wrapText="1"/>
    </xf>
    <xf numFmtId="0" fontId="13" fillId="0" borderId="1" xfId="3210" applyFont="1" applyFill="1" applyBorder="1" applyAlignment="1">
      <alignment horizontal="center" vertical="center" wrapText="1"/>
    </xf>
    <xf numFmtId="0" fontId="13" fillId="0" borderId="44" xfId="3210" applyFont="1" applyFill="1" applyBorder="1" applyAlignment="1">
      <alignment horizontal="center" vertical="center" wrapText="1"/>
    </xf>
    <xf numFmtId="0" fontId="13" fillId="0" borderId="14" xfId="3210" applyFont="1" applyFill="1" applyBorder="1" applyAlignment="1">
      <alignment horizontal="center" vertical="center" wrapText="1"/>
    </xf>
    <xf numFmtId="0" fontId="13" fillId="0" borderId="20" xfId="3210" applyFont="1" applyFill="1" applyBorder="1" applyAlignment="1">
      <alignment horizontal="center" vertical="center" wrapText="1"/>
    </xf>
    <xf numFmtId="169" fontId="58" fillId="0" borderId="0" xfId="3210" applyNumberFormat="1" applyFont="1" applyFill="1" applyBorder="1" applyAlignment="1">
      <alignment horizontal="center" vertical="center" wrapText="1"/>
    </xf>
    <xf numFmtId="0" fontId="13" fillId="0" borderId="43" xfId="3210" applyFont="1" applyFill="1" applyBorder="1" applyAlignment="1" applyProtection="1">
      <alignment horizontal="center" vertical="center" wrapText="1"/>
    </xf>
    <xf numFmtId="0" fontId="13" fillId="0" borderId="46" xfId="3210" applyFont="1" applyFill="1" applyBorder="1" applyAlignment="1" applyProtection="1">
      <alignment horizontal="center" vertical="center" wrapText="1"/>
    </xf>
    <xf numFmtId="0" fontId="0" fillId="0" borderId="0" xfId="0"/>
    <xf numFmtId="0" fontId="149" fillId="0" borderId="14" xfId="0" applyFont="1" applyFill="1" applyBorder="1" applyAlignment="1">
      <alignment horizontal="center" vertical="center" wrapText="1"/>
    </xf>
    <xf numFmtId="0" fontId="12" fillId="0" borderId="14" xfId="0" applyFont="1" applyFill="1" applyBorder="1" applyAlignment="1">
      <alignment horizontal="center" vertical="center" textRotation="90" wrapText="1"/>
    </xf>
    <xf numFmtId="0" fontId="0" fillId="0" borderId="14" xfId="0" applyFill="1" applyBorder="1" applyAlignment="1">
      <alignment horizontal="center" vertical="center" textRotation="90" wrapText="1"/>
    </xf>
    <xf numFmtId="0" fontId="12" fillId="37" borderId="14" xfId="0" applyFont="1" applyFill="1" applyBorder="1" applyAlignment="1">
      <alignment horizontal="center" vertical="center" textRotation="90" wrapText="1"/>
    </xf>
    <xf numFmtId="0" fontId="0" fillId="37" borderId="14" xfId="0" applyFill="1" applyBorder="1" applyAlignment="1">
      <alignment horizontal="center" vertical="center" textRotation="90" wrapText="1"/>
    </xf>
    <xf numFmtId="0" fontId="110" fillId="0" borderId="14" xfId="0" applyFont="1" applyFill="1" applyBorder="1" applyAlignment="1">
      <alignment horizontal="center" wrapText="1"/>
    </xf>
    <xf numFmtId="0" fontId="88" fillId="0" borderId="14" xfId="3114" applyFont="1" applyFill="1" applyBorder="1" applyAlignment="1">
      <alignment horizontal="center" vertical="center" textRotation="90" wrapText="1"/>
    </xf>
    <xf numFmtId="0" fontId="15" fillId="0" borderId="20" xfId="3187" applyFont="1" applyBorder="1" applyAlignment="1">
      <alignment horizontal="center" vertical="center" wrapText="1"/>
    </xf>
    <xf numFmtId="0" fontId="15" fillId="0" borderId="59" xfId="3187" applyFont="1" applyBorder="1" applyAlignment="1">
      <alignment horizontal="center" vertical="center" wrapText="1"/>
    </xf>
    <xf numFmtId="0" fontId="15" fillId="0" borderId="40" xfId="3187" applyFont="1" applyBorder="1" applyAlignment="1">
      <alignment horizontal="center" vertical="center" wrapText="1"/>
    </xf>
    <xf numFmtId="0" fontId="110" fillId="0" borderId="14" xfId="3187" applyFont="1" applyBorder="1" applyAlignment="1">
      <alignment horizontal="center" vertical="center" textRotation="90"/>
    </xf>
    <xf numFmtId="0" fontId="110" fillId="0" borderId="14" xfId="3187" applyFont="1" applyBorder="1" applyAlignment="1">
      <alignment horizontal="center"/>
    </xf>
    <xf numFmtId="1" fontId="12" fillId="0" borderId="46" xfId="3269" quotePrefix="1" applyNumberFormat="1" applyFont="1" applyBorder="1" applyAlignment="1">
      <alignment horizontal="center" vertical="center"/>
    </xf>
    <xf numFmtId="1" fontId="12" fillId="0" borderId="33" xfId="3269" quotePrefix="1" applyNumberFormat="1" applyFont="1" applyBorder="1" applyAlignment="1">
      <alignment horizontal="center" vertical="center"/>
    </xf>
    <xf numFmtId="16" fontId="0" fillId="0" borderId="14" xfId="3269" quotePrefix="1" applyNumberFormat="1" applyFont="1" applyBorder="1" applyAlignment="1">
      <alignment horizontal="right" vertical="center"/>
    </xf>
    <xf numFmtId="16" fontId="0" fillId="0" borderId="34" xfId="3269" quotePrefix="1" applyNumberFormat="1" applyFont="1" applyBorder="1" applyAlignment="1">
      <alignment horizontal="right" vertical="center"/>
    </xf>
    <xf numFmtId="16" fontId="104" fillId="0" borderId="14" xfId="3269" applyNumberFormat="1" applyFont="1" applyBorder="1" applyAlignment="1">
      <alignment horizontal="center" vertical="center" wrapText="1"/>
    </xf>
    <xf numFmtId="0" fontId="104" fillId="0" borderId="14" xfId="3269" applyFont="1" applyBorder="1" applyAlignment="1">
      <alignment horizontal="center" vertical="center" wrapText="1"/>
    </xf>
    <xf numFmtId="16" fontId="104" fillId="0" borderId="14" xfId="3269" quotePrefix="1" applyNumberFormat="1" applyFont="1" applyBorder="1" applyAlignment="1">
      <alignment horizontal="center" vertical="center" wrapText="1"/>
    </xf>
    <xf numFmtId="16" fontId="0" fillId="0" borderId="20" xfId="3269" quotePrefix="1" applyNumberFormat="1" applyFont="1" applyBorder="1" applyAlignment="1">
      <alignment horizontal="right" vertical="center"/>
    </xf>
    <xf numFmtId="16" fontId="0" fillId="0" borderId="59" xfId="3269" quotePrefix="1" applyNumberFormat="1" applyFont="1" applyBorder="1" applyAlignment="1">
      <alignment horizontal="right" vertical="center"/>
    </xf>
    <xf numFmtId="16" fontId="0" fillId="0" borderId="40" xfId="3269" quotePrefix="1" applyNumberFormat="1" applyFont="1" applyBorder="1" applyAlignment="1">
      <alignment horizontal="right" vertical="center"/>
    </xf>
    <xf numFmtId="1" fontId="109" fillId="0" borderId="46" xfId="3269" quotePrefix="1" applyNumberFormat="1" applyFont="1" applyBorder="1" applyAlignment="1">
      <alignment horizontal="center" vertical="center"/>
    </xf>
    <xf numFmtId="1" fontId="109" fillId="0" borderId="33" xfId="3269" quotePrefix="1" applyNumberFormat="1" applyFont="1" applyBorder="1" applyAlignment="1">
      <alignment horizontal="center" vertical="center"/>
    </xf>
    <xf numFmtId="16" fontId="109" fillId="0" borderId="20" xfId="3269" quotePrefix="1" applyNumberFormat="1" applyFont="1" applyBorder="1" applyAlignment="1">
      <alignment horizontal="right" vertical="center"/>
    </xf>
    <xf numFmtId="16" fontId="109" fillId="0" borderId="59" xfId="3269" quotePrefix="1" applyNumberFormat="1" applyFont="1" applyBorder="1" applyAlignment="1">
      <alignment horizontal="right" vertical="center"/>
    </xf>
    <xf numFmtId="16" fontId="109" fillId="0" borderId="40" xfId="3269" quotePrefix="1" applyNumberFormat="1" applyFont="1" applyBorder="1" applyAlignment="1">
      <alignment horizontal="right" vertical="center"/>
    </xf>
    <xf numFmtId="16" fontId="109" fillId="0" borderId="14" xfId="3269" quotePrefix="1" applyNumberFormat="1" applyFont="1" applyBorder="1" applyAlignment="1">
      <alignment horizontal="right" vertical="center"/>
    </xf>
    <xf numFmtId="16" fontId="109" fillId="0" borderId="34" xfId="3269" quotePrefix="1" applyNumberFormat="1" applyFont="1" applyBorder="1" applyAlignment="1">
      <alignment horizontal="right" vertical="center"/>
    </xf>
    <xf numFmtId="0" fontId="117" fillId="0" borderId="71" xfId="3267" applyFont="1" applyBorder="1" applyAlignment="1">
      <alignment horizontal="left" vertical="center" wrapText="1"/>
    </xf>
    <xf numFmtId="0" fontId="117" fillId="0" borderId="72" xfId="3267" applyFont="1" applyBorder="1" applyAlignment="1">
      <alignment horizontal="left" vertical="center" wrapText="1"/>
    </xf>
    <xf numFmtId="0" fontId="117" fillId="0" borderId="73" xfId="3267" applyFont="1" applyBorder="1" applyAlignment="1">
      <alignment horizontal="left" vertical="center" wrapText="1"/>
    </xf>
    <xf numFmtId="0" fontId="128" fillId="0" borderId="0" xfId="3276" applyFont="1" applyAlignment="1">
      <alignment horizontal="center" vertical="center"/>
    </xf>
    <xf numFmtId="0" fontId="101" fillId="0" borderId="44" xfId="3276" applyFont="1" applyFill="1" applyBorder="1" applyAlignment="1">
      <alignment horizontal="center" vertical="center"/>
    </xf>
    <xf numFmtId="0" fontId="12" fillId="0" borderId="20" xfId="3187" applyFill="1" applyBorder="1" applyAlignment="1">
      <alignment horizontal="center" vertical="center" textRotation="90" wrapText="1"/>
    </xf>
    <xf numFmtId="0" fontId="12" fillId="0" borderId="59" xfId="3187" applyFill="1" applyBorder="1" applyAlignment="1">
      <alignment horizontal="center" vertical="center" textRotation="90" wrapText="1"/>
    </xf>
    <xf numFmtId="0" fontId="12" fillId="0" borderId="40" xfId="3187" applyFill="1" applyBorder="1" applyAlignment="1">
      <alignment horizontal="center" vertical="center" textRotation="90" wrapText="1"/>
    </xf>
    <xf numFmtId="0" fontId="104" fillId="0" borderId="20" xfId="3187" applyFont="1" applyFill="1" applyBorder="1" applyAlignment="1">
      <alignment horizontal="center" vertical="center" textRotation="90" wrapText="1"/>
    </xf>
    <xf numFmtId="0" fontId="104" fillId="0" borderId="59" xfId="3187" applyFont="1" applyFill="1" applyBorder="1" applyAlignment="1">
      <alignment horizontal="center" vertical="center" textRotation="90" wrapText="1"/>
    </xf>
    <xf numFmtId="0" fontId="104" fillId="0" borderId="40" xfId="3187" applyFont="1" applyFill="1" applyBorder="1" applyAlignment="1">
      <alignment horizontal="center" vertical="center" textRotation="90" wrapText="1"/>
    </xf>
    <xf numFmtId="0" fontId="17" fillId="0" borderId="0" xfId="3187" applyFont="1" applyAlignment="1">
      <alignment horizontal="center" vertical="center"/>
    </xf>
    <xf numFmtId="0" fontId="129" fillId="0" borderId="0" xfId="3276" applyFont="1" applyFill="1" applyAlignment="1">
      <alignment horizontal="center" vertical="center"/>
    </xf>
    <xf numFmtId="0" fontId="129" fillId="0" borderId="0" xfId="3276" applyFont="1" applyFill="1" applyBorder="1" applyAlignment="1">
      <alignment horizontal="center" vertical="center"/>
    </xf>
    <xf numFmtId="0" fontId="16" fillId="0" borderId="61" xfId="3276" applyFont="1" applyFill="1" applyBorder="1" applyAlignment="1">
      <alignment horizontal="center" vertical="center" wrapText="1"/>
    </xf>
    <xf numFmtId="0" fontId="16" fillId="0" borderId="64" xfId="3276" applyFont="1" applyFill="1" applyBorder="1" applyAlignment="1">
      <alignment horizontal="center" vertical="center" wrapText="1"/>
    </xf>
    <xf numFmtId="0" fontId="16" fillId="0" borderId="65" xfId="3276" applyFont="1" applyFill="1" applyBorder="1" applyAlignment="1">
      <alignment horizontal="center" vertical="center" wrapText="1"/>
    </xf>
    <xf numFmtId="0" fontId="16" fillId="0" borderId="62" xfId="3276" applyFont="1" applyFill="1" applyBorder="1" applyAlignment="1">
      <alignment horizontal="center" vertical="center" wrapText="1"/>
    </xf>
    <xf numFmtId="0" fontId="16" fillId="0" borderId="59" xfId="3276" applyFont="1" applyFill="1" applyBorder="1" applyAlignment="1">
      <alignment horizontal="center" vertical="center" wrapText="1"/>
    </xf>
    <xf numFmtId="0" fontId="16" fillId="0" borderId="66" xfId="3276" applyFont="1" applyFill="1" applyBorder="1" applyAlignment="1">
      <alignment horizontal="center" vertical="center" wrapText="1"/>
    </xf>
    <xf numFmtId="0" fontId="16" fillId="0" borderId="40" xfId="3276" applyFont="1" applyFill="1" applyBorder="1" applyAlignment="1">
      <alignment horizontal="center" vertical="center" wrapText="1"/>
    </xf>
    <xf numFmtId="0" fontId="16" fillId="0" borderId="44" xfId="3276" applyFont="1" applyFill="1" applyBorder="1" applyAlignment="1">
      <alignment horizontal="center" vertical="center" wrapText="1"/>
    </xf>
    <xf numFmtId="0" fontId="16" fillId="0" borderId="14" xfId="3276" applyFont="1" applyFill="1" applyBorder="1" applyAlignment="1">
      <alignment horizontal="center" vertical="center" wrapText="1"/>
    </xf>
    <xf numFmtId="0" fontId="16" fillId="38" borderId="44" xfId="3276" applyFont="1" applyFill="1" applyBorder="1" applyAlignment="1">
      <alignment horizontal="center" vertical="center" wrapText="1"/>
    </xf>
    <xf numFmtId="0" fontId="16" fillId="38" borderId="14" xfId="3276" applyFont="1" applyFill="1" applyBorder="1" applyAlignment="1">
      <alignment horizontal="center" vertical="center" wrapText="1"/>
    </xf>
    <xf numFmtId="0" fontId="16" fillId="0" borderId="45" xfId="3276" applyFont="1" applyFill="1" applyBorder="1" applyAlignment="1">
      <alignment horizontal="center" vertical="center" wrapText="1"/>
    </xf>
    <xf numFmtId="0" fontId="16" fillId="0" borderId="47" xfId="3276" applyFont="1" applyFill="1" applyBorder="1" applyAlignment="1">
      <alignment horizontal="center" vertical="center" wrapText="1"/>
    </xf>
    <xf numFmtId="0" fontId="132" fillId="39" borderId="95" xfId="3276" applyFont="1" applyFill="1" applyBorder="1" applyAlignment="1">
      <alignment horizontal="center" vertical="center" textRotation="90"/>
    </xf>
    <xf numFmtId="0" fontId="132" fillId="39" borderId="96" xfId="3276" applyFont="1" applyFill="1" applyBorder="1" applyAlignment="1">
      <alignment horizontal="center" vertical="center" textRotation="90"/>
    </xf>
    <xf numFmtId="0" fontId="132" fillId="39" borderId="98" xfId="3276" applyFont="1" applyFill="1" applyBorder="1" applyAlignment="1">
      <alignment horizontal="center" vertical="center" textRotation="90"/>
    </xf>
    <xf numFmtId="0" fontId="133" fillId="0" borderId="56" xfId="3276" applyFont="1" applyFill="1" applyBorder="1" applyAlignment="1">
      <alignment horizontal="center" vertical="center" wrapText="1"/>
    </xf>
    <xf numFmtId="0" fontId="133" fillId="0" borderId="57" xfId="3276" applyFont="1" applyFill="1" applyBorder="1" applyAlignment="1">
      <alignment horizontal="center" vertical="center" wrapText="1"/>
    </xf>
    <xf numFmtId="0" fontId="133" fillId="0" borderId="9" xfId="3276" applyFont="1" applyFill="1" applyBorder="1" applyAlignment="1">
      <alignment horizontal="center" vertical="center" wrapText="1"/>
    </xf>
    <xf numFmtId="0" fontId="133" fillId="0" borderId="1" xfId="3276" applyFont="1" applyFill="1" applyBorder="1" applyAlignment="1">
      <alignment horizontal="center" vertical="center" wrapText="1"/>
    </xf>
    <xf numFmtId="0" fontId="103" fillId="41" borderId="48" xfId="3276" applyFont="1" applyFill="1" applyBorder="1" applyAlignment="1">
      <alignment horizontal="center" vertical="center" wrapText="1"/>
    </xf>
    <xf numFmtId="0" fontId="103" fillId="41" borderId="49" xfId="3276" applyFont="1" applyFill="1" applyBorder="1" applyAlignment="1">
      <alignment horizontal="center" vertical="center" wrapText="1"/>
    </xf>
    <xf numFmtId="0" fontId="139" fillId="0" borderId="14" xfId="3285" applyFont="1" applyBorder="1" applyAlignment="1">
      <alignment vertical="center"/>
    </xf>
    <xf numFmtId="0" fontId="139" fillId="0" borderId="14" xfId="3285" applyFont="1" applyFill="1" applyBorder="1" applyAlignment="1">
      <alignment vertical="center"/>
    </xf>
    <xf numFmtId="0" fontId="54" fillId="0" borderId="0" xfId="3285" applyFont="1" applyAlignment="1">
      <alignment horizontal="center"/>
    </xf>
    <xf numFmtId="0" fontId="16" fillId="0" borderId="20" xfId="3285" applyFont="1" applyBorder="1" applyAlignment="1">
      <alignment vertical="center"/>
    </xf>
    <xf numFmtId="0" fontId="140" fillId="0" borderId="0" xfId="0" applyFont="1" applyFill="1" applyAlignment="1">
      <alignment horizontal="center"/>
    </xf>
    <xf numFmtId="0" fontId="118" fillId="0" borderId="0" xfId="3187" applyFont="1" applyAlignment="1">
      <alignment horizontal="center" vertical="center"/>
    </xf>
    <xf numFmtId="0" fontId="118" fillId="0" borderId="92" xfId="3187" applyFont="1" applyBorder="1" applyAlignment="1">
      <alignment horizontal="center" vertical="center"/>
    </xf>
    <xf numFmtId="0" fontId="118" fillId="0" borderId="85" xfId="3187" applyFont="1" applyBorder="1" applyAlignment="1">
      <alignment horizontal="center" vertical="center"/>
    </xf>
    <xf numFmtId="0" fontId="118" fillId="0" borderId="7" xfId="3187" applyFont="1" applyBorder="1" applyAlignment="1">
      <alignment horizontal="center" vertical="center"/>
    </xf>
    <xf numFmtId="0" fontId="118" fillId="0" borderId="87" xfId="3187" applyFont="1" applyBorder="1" applyAlignment="1">
      <alignment horizontal="center" vertical="center"/>
    </xf>
    <xf numFmtId="0" fontId="118" fillId="0" borderId="93" xfId="3187" applyFont="1" applyBorder="1" applyAlignment="1">
      <alignment horizontal="center" vertical="center"/>
    </xf>
    <xf numFmtId="0" fontId="104" fillId="0" borderId="0" xfId="3187" applyFont="1" applyAlignment="1">
      <alignment horizontal="center" vertical="center" wrapText="1"/>
    </xf>
    <xf numFmtId="0" fontId="121" fillId="0" borderId="0" xfId="3187" applyFont="1" applyAlignment="1">
      <alignment horizontal="center" vertical="center"/>
    </xf>
    <xf numFmtId="0" fontId="121" fillId="0" borderId="92" xfId="3187" applyFont="1" applyBorder="1" applyAlignment="1">
      <alignment horizontal="center" vertical="center"/>
    </xf>
    <xf numFmtId="0" fontId="121" fillId="0" borderId="85" xfId="3187" applyFont="1" applyBorder="1" applyAlignment="1">
      <alignment horizontal="center" vertical="center"/>
    </xf>
    <xf numFmtId="0" fontId="121" fillId="0" borderId="7" xfId="3187" applyFont="1" applyBorder="1" applyAlignment="1">
      <alignment horizontal="center" vertical="center"/>
    </xf>
    <xf numFmtId="0" fontId="121" fillId="0" borderId="87" xfId="3187" applyFont="1" applyBorder="1" applyAlignment="1">
      <alignment horizontal="center" vertical="center"/>
    </xf>
    <xf numFmtId="0" fontId="121" fillId="0" borderId="92" xfId="3187" applyFont="1" applyBorder="1" applyAlignment="1">
      <alignment horizontal="center" vertical="center" wrapText="1"/>
    </xf>
    <xf numFmtId="0" fontId="121" fillId="0" borderId="85" xfId="3187" applyFont="1" applyBorder="1" applyAlignment="1">
      <alignment horizontal="center" vertical="center" wrapText="1"/>
    </xf>
    <xf numFmtId="0" fontId="121" fillId="0" borderId="93" xfId="3187" applyFont="1" applyBorder="1" applyAlignment="1">
      <alignment horizontal="center" vertical="center" wrapText="1"/>
    </xf>
    <xf numFmtId="0" fontId="123" fillId="0" borderId="0" xfId="3187" applyFont="1" applyAlignment="1">
      <alignment horizontal="center" vertical="center"/>
    </xf>
    <xf numFmtId="0" fontId="123" fillId="0" borderId="92" xfId="3187" applyFont="1" applyBorder="1" applyAlignment="1">
      <alignment horizontal="center" vertical="center"/>
    </xf>
    <xf numFmtId="0" fontId="123" fillId="0" borderId="85" xfId="3187" applyFont="1" applyBorder="1" applyAlignment="1">
      <alignment horizontal="center" vertical="center"/>
    </xf>
    <xf numFmtId="0" fontId="123" fillId="0" borderId="7" xfId="3187" applyFont="1" applyBorder="1" applyAlignment="1">
      <alignment horizontal="center" vertical="center"/>
    </xf>
    <xf numFmtId="0" fontId="123" fillId="0" borderId="87" xfId="3187" applyFont="1" applyBorder="1" applyAlignment="1">
      <alignment horizontal="center" vertical="center"/>
    </xf>
    <xf numFmtId="0" fontId="123" fillId="0" borderId="93" xfId="3187" applyFont="1" applyBorder="1" applyAlignment="1">
      <alignment horizontal="center" vertical="center"/>
    </xf>
    <xf numFmtId="0" fontId="118" fillId="0" borderId="86" xfId="3187" applyFont="1" applyBorder="1" applyAlignment="1">
      <alignment horizontal="center" vertical="center"/>
    </xf>
  </cellXfs>
  <cellStyles count="3290">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2" xfId="3272"/>
    <cellStyle name="Normal 11 2 2" xfId="3273"/>
    <cellStyle name="Normal 11 2 2 2" xfId="3278"/>
    <cellStyle name="Normal 11 3" xfId="3283"/>
    <cellStyle name="Normal 11 4" xfId="3284"/>
    <cellStyle name="Normal 11 5" xfId="3288"/>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80"/>
    <cellStyle name="Normal 16" xfId="3184"/>
    <cellStyle name="Normal 17" xfId="3185"/>
    <cellStyle name="Normal 17 2" xfId="3266"/>
    <cellStyle name="Normal 17 2 2" xfId="3279"/>
    <cellStyle name="Normal 17 2 2 2" xfId="3282"/>
    <cellStyle name="Normal 17 2 2 2 3" xfId="3286"/>
    <cellStyle name="Normal 2" xfId="3186"/>
    <cellStyle name="Normal 2 2" xfId="3187"/>
    <cellStyle name="Normal 2 2 2" xfId="3188"/>
    <cellStyle name="Normal 2 2 2 2" xfId="3264"/>
    <cellStyle name="Normal 2 3" xfId="3189"/>
    <cellStyle name="Normal 2 4" xfId="3190"/>
    <cellStyle name="Normal 2 5" xfId="3281"/>
    <cellStyle name="Normal 2 5 2" xfId="3285"/>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Circle 9 Accd. 2 2" xfId="3275"/>
    <cellStyle name="Normal_complaints revised PGVCL revised SOP MIS 3rd Qtr 2 2" xfId="3289"/>
    <cellStyle name="Normal_PGVCL- 7-" xfId="3210"/>
    <cellStyle name="Normal_PGVCL SOP MIS 2 11-12 Qtr 2 2" xfId="3267"/>
    <cellStyle name="Normal_sop t&amp;d" xfId="3276"/>
    <cellStyle name="Normal_tnd" xfId="3277"/>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2]" xfId="3222"/>
    <cellStyle name="Percent [2] 1" xfId="3223"/>
    <cellStyle name="Percent [2]_&gt;5" xfId="3224"/>
    <cellStyle name="Percent 2" xfId="3287"/>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10">
    <dxf>
      <font>
        <b/>
        <i val="0"/>
        <color rgb="FFFF0000"/>
      </font>
    </dxf>
    <dxf>
      <fill>
        <patternFill>
          <bgColor rgb="FFFF0000"/>
        </patternFill>
      </fill>
    </dxf>
    <dxf>
      <fill>
        <patternFill>
          <bgColor rgb="FFFF0000"/>
        </patternFill>
      </fill>
    </dxf>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externalLink" Target="externalLinks/externalLink3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ns\pns_D\M.I.S\2006\NOV\MPZPJAN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ns\pns_D\M.I.S\2006\NOV\Mpzp1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k%20a%20parekh/MIS/2019-20/0_SOP%20MIS/SOP_MIS_QTR-3/0_PGVCL_SOP%20MIS%203rd%20Qt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C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R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MR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B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JM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BHUJ.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ANJA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JN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BVN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BT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AM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SN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k%20a%20parekh/MIS/2019-20/MAR-20/7B/PGVCL-7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k%20a%20parekh/MIS/2019-20/DEC-19/7B/PGVCL-7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k%20a%20parekh/MIS/2019-20/SEP-19/7B/PGVCL-7B.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k%20a%20parekh/MIS/2018-19/MAR-19/7B/PGVCL-7B.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k%20a%20parekh/MIS/2019-20/JUN-19/7B/PGVCL-7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k%20a%20parekh/MIS/2019-20/MAR-20/7D/3.%20QTRLY%20REPORT%20CATWIS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k%20a%20parekh/MIS/2019-20/MAR-20/7D/2.%20SAIFI%20-%20SAIDI%20%20UPTO%20MIS%20MONT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shp_T_D_drive"/>
      <sheetName val="shp_T&amp;D_drive"/>
      <sheetName val="jgy-ph-2-losses-summary"/>
      <sheetName val="Recovered_Sheet5"/>
      <sheetName val="mpmla wise pp02_03"/>
      <sheetName val="mpmla wise pp01_02"/>
      <sheetName val="Tentative T&amp;D"/>
      <sheetName val="CDSteelMaster"/>
      <sheetName val="Book1"/>
      <sheetName val="REF"/>
      <sheetName val="AG UN METER"/>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Sheet2"/>
      <sheetName val="HTVR CO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Book1"/>
      <sheetName val="FDR MST"/>
      <sheetName val="METRE ON UM CONN"/>
      <sheetName val="TLPPO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Recovered_Sheet5"/>
      <sheetName val="vij"/>
      <sheetName val="Bo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anner"/>
      <sheetName val="3B"/>
      <sheetName val="006"/>
      <sheetName val="Sheet1"/>
      <sheetName val="11"/>
      <sheetName val="sop011-(AG)"/>
      <sheetName val="SOP011-(JGY)"/>
      <sheetName val="SOP011-(URBAN)"/>
      <sheetName val="SOP011-(Other all)"/>
      <sheetName val="SOP011-(OVERALL)"/>
      <sheetName val="Accident (2)"/>
      <sheetName val="Accident"/>
      <sheetName val="accd-2"/>
    </sheetNames>
    <sheetDataSet>
      <sheetData sheetId="0"/>
      <sheetData sheetId="1"/>
      <sheetData sheetId="2">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1</v>
          </cell>
        </row>
        <row r="29">
          <cell r="L29">
            <v>0</v>
          </cell>
        </row>
        <row r="30">
          <cell r="L30">
            <v>0</v>
          </cell>
        </row>
        <row r="31">
          <cell r="L31">
            <v>1</v>
          </cell>
        </row>
        <row r="32">
          <cell r="L32">
            <v>0</v>
          </cell>
        </row>
        <row r="33">
          <cell r="L33">
            <v>0</v>
          </cell>
        </row>
        <row r="34">
          <cell r="L34">
            <v>1</v>
          </cell>
        </row>
        <row r="35">
          <cell r="L35">
            <v>0</v>
          </cell>
        </row>
        <row r="36">
          <cell r="L36">
            <v>0</v>
          </cell>
        </row>
        <row r="37">
          <cell r="L37">
            <v>0</v>
          </cell>
        </row>
        <row r="38">
          <cell r="L38">
            <v>1</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24</v>
          </cell>
        </row>
        <row r="76">
          <cell r="L76">
            <v>14</v>
          </cell>
        </row>
        <row r="77">
          <cell r="L77">
            <v>23</v>
          </cell>
        </row>
        <row r="78">
          <cell r="L78">
            <v>15</v>
          </cell>
        </row>
        <row r="79">
          <cell r="L79">
            <v>5</v>
          </cell>
        </row>
        <row r="80">
          <cell r="L80">
            <v>19</v>
          </cell>
        </row>
        <row r="81">
          <cell r="L81">
            <v>19</v>
          </cell>
        </row>
        <row r="82">
          <cell r="L82">
            <v>23</v>
          </cell>
        </row>
        <row r="83">
          <cell r="L83">
            <v>1</v>
          </cell>
        </row>
        <row r="84">
          <cell r="L84">
            <v>4</v>
          </cell>
        </row>
        <row r="85">
          <cell r="L85">
            <v>8</v>
          </cell>
        </row>
        <row r="86">
          <cell r="L86">
            <v>2</v>
          </cell>
        </row>
        <row r="87">
          <cell r="L87">
            <v>1</v>
          </cell>
        </row>
        <row r="88">
          <cell r="L88">
            <v>12</v>
          </cell>
        </row>
        <row r="89">
          <cell r="L89">
            <v>10</v>
          </cell>
        </row>
        <row r="90">
          <cell r="L90">
            <v>13</v>
          </cell>
        </row>
        <row r="91">
          <cell r="L91">
            <v>9</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9913</v>
          </cell>
          <cell r="G7">
            <v>5646</v>
          </cell>
          <cell r="H7">
            <v>4267</v>
          </cell>
          <cell r="I7">
            <v>0</v>
          </cell>
          <cell r="J7">
            <v>0</v>
          </cell>
        </row>
        <row r="8">
          <cell r="E8">
            <v>3426</v>
          </cell>
          <cell r="G8">
            <v>1358</v>
          </cell>
          <cell r="H8">
            <v>2068</v>
          </cell>
          <cell r="I8">
            <v>0</v>
          </cell>
          <cell r="J8">
            <v>0</v>
          </cell>
        </row>
        <row r="9">
          <cell r="E9">
            <v>1511</v>
          </cell>
          <cell r="G9">
            <v>867</v>
          </cell>
          <cell r="H9">
            <v>644</v>
          </cell>
          <cell r="I9">
            <v>0</v>
          </cell>
          <cell r="J9">
            <v>0</v>
          </cell>
        </row>
        <row r="10">
          <cell r="E10">
            <v>211</v>
          </cell>
          <cell r="G10">
            <v>141</v>
          </cell>
          <cell r="H10">
            <v>70</v>
          </cell>
          <cell r="I10">
            <v>0</v>
          </cell>
          <cell r="J10">
            <v>0</v>
          </cell>
        </row>
        <row r="11">
          <cell r="E11">
            <v>167</v>
          </cell>
          <cell r="G11">
            <v>138</v>
          </cell>
          <cell r="H11">
            <v>29</v>
          </cell>
          <cell r="I11">
            <v>0</v>
          </cell>
          <cell r="J11">
            <v>0</v>
          </cell>
        </row>
        <row r="12">
          <cell r="E12">
            <v>1471</v>
          </cell>
          <cell r="G12">
            <v>629</v>
          </cell>
          <cell r="H12">
            <v>842</v>
          </cell>
          <cell r="I12">
            <v>0</v>
          </cell>
          <cell r="J12">
            <v>0</v>
          </cell>
        </row>
        <row r="13">
          <cell r="E13">
            <v>484</v>
          </cell>
          <cell r="G13">
            <v>260</v>
          </cell>
          <cell r="H13">
            <v>224</v>
          </cell>
          <cell r="I13">
            <v>0</v>
          </cell>
          <cell r="J13">
            <v>0</v>
          </cell>
        </row>
        <row r="14">
          <cell r="E14">
            <v>313</v>
          </cell>
          <cell r="G14">
            <v>58</v>
          </cell>
          <cell r="H14">
            <v>255</v>
          </cell>
          <cell r="I14">
            <v>0</v>
          </cell>
          <cell r="J14">
            <v>0</v>
          </cell>
        </row>
        <row r="15">
          <cell r="E15">
            <v>6</v>
          </cell>
          <cell r="G15">
            <v>3</v>
          </cell>
          <cell r="H15">
            <v>3</v>
          </cell>
          <cell r="I15">
            <v>0</v>
          </cell>
          <cell r="J15">
            <v>0</v>
          </cell>
        </row>
        <row r="16">
          <cell r="E16">
            <v>381</v>
          </cell>
          <cell r="G16">
            <v>124</v>
          </cell>
          <cell r="H16">
            <v>257</v>
          </cell>
          <cell r="I16">
            <v>0</v>
          </cell>
          <cell r="J16">
            <v>0</v>
          </cell>
        </row>
        <row r="17">
          <cell r="E17">
            <v>411</v>
          </cell>
          <cell r="G17">
            <v>170</v>
          </cell>
          <cell r="H17">
            <v>241</v>
          </cell>
          <cell r="I17">
            <v>0</v>
          </cell>
          <cell r="J17">
            <v>0</v>
          </cell>
        </row>
        <row r="18">
          <cell r="E18">
            <v>308</v>
          </cell>
          <cell r="G18">
            <v>85</v>
          </cell>
          <cell r="H18">
            <v>223</v>
          </cell>
          <cell r="I18">
            <v>0</v>
          </cell>
          <cell r="J18">
            <v>0</v>
          </cell>
        </row>
        <row r="19">
          <cell r="E19">
            <v>289</v>
          </cell>
          <cell r="G19">
            <v>96</v>
          </cell>
          <cell r="H19">
            <v>193</v>
          </cell>
          <cell r="I19">
            <v>0</v>
          </cell>
          <cell r="J19">
            <v>0</v>
          </cell>
        </row>
        <row r="20">
          <cell r="E20">
            <v>707</v>
          </cell>
          <cell r="G20">
            <v>346</v>
          </cell>
          <cell r="H20">
            <v>361</v>
          </cell>
          <cell r="I20">
            <v>0</v>
          </cell>
          <cell r="J20">
            <v>0</v>
          </cell>
        </row>
        <row r="21">
          <cell r="E21">
            <v>3039</v>
          </cell>
          <cell r="G21">
            <v>1489</v>
          </cell>
          <cell r="H21">
            <v>1550</v>
          </cell>
          <cell r="I21">
            <v>0</v>
          </cell>
          <cell r="J21">
            <v>0</v>
          </cell>
        </row>
        <row r="22">
          <cell r="E22">
            <v>370</v>
          </cell>
          <cell r="G22">
            <v>180</v>
          </cell>
          <cell r="H22">
            <v>190</v>
          </cell>
          <cell r="I22">
            <v>0</v>
          </cell>
          <cell r="J22">
            <v>0</v>
          </cell>
        </row>
        <row r="23">
          <cell r="E23">
            <v>217</v>
          </cell>
          <cell r="G23">
            <v>134</v>
          </cell>
          <cell r="H23">
            <v>83</v>
          </cell>
          <cell r="I23">
            <v>0</v>
          </cell>
          <cell r="J23">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7234</v>
          </cell>
          <cell r="G7">
            <v>4498</v>
          </cell>
          <cell r="H7">
            <v>2736</v>
          </cell>
          <cell r="I7">
            <v>0</v>
          </cell>
          <cell r="J7">
            <v>0</v>
          </cell>
        </row>
        <row r="8">
          <cell r="E8">
            <v>7815</v>
          </cell>
          <cell r="G8">
            <v>4825</v>
          </cell>
          <cell r="H8">
            <v>2990</v>
          </cell>
          <cell r="I8">
            <v>0</v>
          </cell>
          <cell r="J8">
            <v>0</v>
          </cell>
        </row>
        <row r="9">
          <cell r="E9">
            <v>2710</v>
          </cell>
          <cell r="G9">
            <v>1580</v>
          </cell>
          <cell r="H9">
            <v>1130</v>
          </cell>
          <cell r="I9">
            <v>0</v>
          </cell>
          <cell r="J9">
            <v>0</v>
          </cell>
        </row>
        <row r="10">
          <cell r="E10">
            <v>400</v>
          </cell>
          <cell r="G10">
            <v>240</v>
          </cell>
          <cell r="H10">
            <v>160</v>
          </cell>
          <cell r="I10">
            <v>0</v>
          </cell>
          <cell r="J10">
            <v>0</v>
          </cell>
        </row>
        <row r="11">
          <cell r="E11">
            <v>927</v>
          </cell>
          <cell r="G11">
            <v>582</v>
          </cell>
          <cell r="H11">
            <v>345</v>
          </cell>
          <cell r="I11">
            <v>0</v>
          </cell>
          <cell r="J11">
            <v>0</v>
          </cell>
        </row>
        <row r="12">
          <cell r="E12">
            <v>1706</v>
          </cell>
          <cell r="G12">
            <v>986</v>
          </cell>
          <cell r="H12">
            <v>720</v>
          </cell>
          <cell r="I12">
            <v>0</v>
          </cell>
          <cell r="J12">
            <v>0</v>
          </cell>
        </row>
        <row r="13">
          <cell r="E13">
            <v>203</v>
          </cell>
          <cell r="G13">
            <v>118</v>
          </cell>
          <cell r="H13">
            <v>85</v>
          </cell>
          <cell r="I13">
            <v>0</v>
          </cell>
          <cell r="J13">
            <v>0</v>
          </cell>
        </row>
        <row r="14">
          <cell r="E14">
            <v>1159</v>
          </cell>
          <cell r="G14">
            <v>672</v>
          </cell>
          <cell r="H14">
            <v>487</v>
          </cell>
          <cell r="I14">
            <v>0</v>
          </cell>
          <cell r="J14">
            <v>0</v>
          </cell>
        </row>
        <row r="15">
          <cell r="E15">
            <v>0</v>
          </cell>
          <cell r="G15">
            <v>0</v>
          </cell>
          <cell r="H15">
            <v>0</v>
          </cell>
          <cell r="I15">
            <v>0</v>
          </cell>
          <cell r="J15">
            <v>0</v>
          </cell>
        </row>
        <row r="16">
          <cell r="E16">
            <v>6</v>
          </cell>
          <cell r="G16">
            <v>6</v>
          </cell>
          <cell r="H16">
            <v>0</v>
          </cell>
          <cell r="I16">
            <v>0</v>
          </cell>
          <cell r="J16">
            <v>0</v>
          </cell>
        </row>
        <row r="17">
          <cell r="E17">
            <v>397</v>
          </cell>
          <cell r="G17">
            <v>223</v>
          </cell>
          <cell r="H17">
            <v>174</v>
          </cell>
          <cell r="I17">
            <v>0</v>
          </cell>
          <cell r="J17">
            <v>0</v>
          </cell>
        </row>
        <row r="18">
          <cell r="E18">
            <v>0</v>
          </cell>
          <cell r="G18">
            <v>0</v>
          </cell>
          <cell r="H18">
            <v>0</v>
          </cell>
          <cell r="I18">
            <v>0</v>
          </cell>
          <cell r="J18">
            <v>0</v>
          </cell>
        </row>
        <row r="19">
          <cell r="E19">
            <v>0</v>
          </cell>
          <cell r="G19">
            <v>0</v>
          </cell>
          <cell r="H19">
            <v>0</v>
          </cell>
          <cell r="I19">
            <v>0</v>
          </cell>
          <cell r="J19">
            <v>0</v>
          </cell>
        </row>
        <row r="20">
          <cell r="E20">
            <v>296</v>
          </cell>
          <cell r="G20">
            <v>185</v>
          </cell>
          <cell r="H20">
            <v>111</v>
          </cell>
          <cell r="I20">
            <v>0</v>
          </cell>
          <cell r="J20">
            <v>0</v>
          </cell>
        </row>
        <row r="21">
          <cell r="E21">
            <v>398</v>
          </cell>
          <cell r="G21">
            <v>218</v>
          </cell>
          <cell r="H21">
            <v>180</v>
          </cell>
          <cell r="I21">
            <v>0</v>
          </cell>
          <cell r="J21">
            <v>0</v>
          </cell>
        </row>
        <row r="22">
          <cell r="E22">
            <v>1</v>
          </cell>
          <cell r="G22">
            <v>1</v>
          </cell>
          <cell r="H22">
            <v>0</v>
          </cell>
          <cell r="I22">
            <v>0</v>
          </cell>
          <cell r="J22">
            <v>0</v>
          </cell>
        </row>
        <row r="23">
          <cell r="E23">
            <v>1501</v>
          </cell>
          <cell r="G23">
            <v>1023</v>
          </cell>
          <cell r="H23">
            <v>478</v>
          </cell>
          <cell r="I23">
            <v>0</v>
          </cell>
          <cell r="J23">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5433</v>
          </cell>
          <cell r="G7">
            <v>3679</v>
          </cell>
          <cell r="H7">
            <v>1754</v>
          </cell>
          <cell r="I7">
            <v>0</v>
          </cell>
          <cell r="J7">
            <v>0</v>
          </cell>
        </row>
        <row r="8">
          <cell r="E8">
            <v>10070</v>
          </cell>
          <cell r="G8">
            <v>4050</v>
          </cell>
          <cell r="H8">
            <v>6020</v>
          </cell>
          <cell r="I8">
            <v>0</v>
          </cell>
          <cell r="J8">
            <v>0</v>
          </cell>
        </row>
        <row r="9">
          <cell r="E9">
            <v>638</v>
          </cell>
          <cell r="G9">
            <v>352</v>
          </cell>
          <cell r="H9">
            <v>286</v>
          </cell>
          <cell r="I9">
            <v>0</v>
          </cell>
          <cell r="J9">
            <v>0</v>
          </cell>
        </row>
        <row r="10">
          <cell r="E10">
            <v>28</v>
          </cell>
          <cell r="G10">
            <v>11</v>
          </cell>
          <cell r="H10">
            <v>17</v>
          </cell>
          <cell r="I10">
            <v>0</v>
          </cell>
          <cell r="J10">
            <v>0</v>
          </cell>
        </row>
        <row r="11">
          <cell r="E11">
            <v>55</v>
          </cell>
          <cell r="G11">
            <v>22</v>
          </cell>
          <cell r="H11">
            <v>33</v>
          </cell>
          <cell r="I11">
            <v>0</v>
          </cell>
          <cell r="J11">
            <v>0</v>
          </cell>
        </row>
        <row r="12">
          <cell r="E12">
            <v>2864</v>
          </cell>
          <cell r="G12">
            <v>942</v>
          </cell>
          <cell r="H12">
            <v>1922</v>
          </cell>
          <cell r="I12">
            <v>0</v>
          </cell>
          <cell r="J12">
            <v>0</v>
          </cell>
        </row>
        <row r="13">
          <cell r="E13">
            <v>331</v>
          </cell>
          <cell r="G13">
            <v>172</v>
          </cell>
          <cell r="H13">
            <v>159</v>
          </cell>
          <cell r="I13">
            <v>0</v>
          </cell>
          <cell r="J13">
            <v>0</v>
          </cell>
        </row>
        <row r="14">
          <cell r="E14">
            <v>860</v>
          </cell>
          <cell r="G14">
            <v>310</v>
          </cell>
          <cell r="H14">
            <v>550</v>
          </cell>
          <cell r="I14">
            <v>0</v>
          </cell>
          <cell r="J14">
            <v>0</v>
          </cell>
        </row>
        <row r="15">
          <cell r="E15">
            <v>4</v>
          </cell>
          <cell r="G15">
            <v>3</v>
          </cell>
          <cell r="H15">
            <v>1</v>
          </cell>
          <cell r="I15">
            <v>0</v>
          </cell>
          <cell r="J15">
            <v>0</v>
          </cell>
        </row>
        <row r="16">
          <cell r="E16">
            <v>1016</v>
          </cell>
          <cell r="G16">
            <v>581</v>
          </cell>
          <cell r="H16">
            <v>435</v>
          </cell>
          <cell r="I16">
            <v>0</v>
          </cell>
          <cell r="J16">
            <v>0</v>
          </cell>
        </row>
        <row r="17">
          <cell r="E17">
            <v>546</v>
          </cell>
          <cell r="G17">
            <v>280</v>
          </cell>
          <cell r="H17">
            <v>266</v>
          </cell>
          <cell r="I17">
            <v>0</v>
          </cell>
          <cell r="J17">
            <v>0</v>
          </cell>
        </row>
        <row r="18">
          <cell r="E18">
            <v>84</v>
          </cell>
          <cell r="G18">
            <v>47</v>
          </cell>
          <cell r="H18">
            <v>37</v>
          </cell>
          <cell r="I18">
            <v>0</v>
          </cell>
          <cell r="J18">
            <v>0</v>
          </cell>
        </row>
        <row r="19">
          <cell r="E19">
            <v>180</v>
          </cell>
          <cell r="G19">
            <v>63</v>
          </cell>
          <cell r="H19">
            <v>117</v>
          </cell>
          <cell r="I19">
            <v>0</v>
          </cell>
          <cell r="J19">
            <v>0</v>
          </cell>
        </row>
        <row r="20">
          <cell r="E20">
            <v>172</v>
          </cell>
          <cell r="G20">
            <v>75</v>
          </cell>
          <cell r="H20">
            <v>97</v>
          </cell>
          <cell r="I20">
            <v>0</v>
          </cell>
          <cell r="J20">
            <v>0</v>
          </cell>
        </row>
        <row r="21">
          <cell r="E21">
            <v>817</v>
          </cell>
          <cell r="G21">
            <v>297</v>
          </cell>
          <cell r="H21">
            <v>520</v>
          </cell>
          <cell r="I21">
            <v>0</v>
          </cell>
          <cell r="J21">
            <v>0</v>
          </cell>
        </row>
        <row r="22">
          <cell r="E22">
            <v>11</v>
          </cell>
          <cell r="G22">
            <v>9</v>
          </cell>
          <cell r="H22">
            <v>2</v>
          </cell>
          <cell r="I22">
            <v>0</v>
          </cell>
          <cell r="J22">
            <v>0</v>
          </cell>
        </row>
        <row r="23">
          <cell r="E23">
            <v>1608</v>
          </cell>
          <cell r="G23">
            <v>632</v>
          </cell>
          <cell r="H23">
            <v>976</v>
          </cell>
          <cell r="I23">
            <v>0</v>
          </cell>
          <cell r="J2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3288</v>
          </cell>
          <cell r="G7">
            <v>1031</v>
          </cell>
          <cell r="H7">
            <v>2257</v>
          </cell>
          <cell r="I7">
            <v>0</v>
          </cell>
          <cell r="J7">
            <v>0</v>
          </cell>
        </row>
        <row r="8">
          <cell r="E8">
            <v>5231</v>
          </cell>
          <cell r="G8">
            <v>2483</v>
          </cell>
          <cell r="H8">
            <v>2748</v>
          </cell>
          <cell r="I8">
            <v>0</v>
          </cell>
          <cell r="J8">
            <v>0</v>
          </cell>
        </row>
        <row r="9">
          <cell r="E9">
            <v>1362</v>
          </cell>
          <cell r="G9">
            <v>482</v>
          </cell>
          <cell r="H9">
            <v>880</v>
          </cell>
          <cell r="I9">
            <v>0</v>
          </cell>
          <cell r="J9">
            <v>0</v>
          </cell>
        </row>
        <row r="10">
          <cell r="E10">
            <v>63</v>
          </cell>
          <cell r="G10">
            <v>28</v>
          </cell>
          <cell r="H10">
            <v>35</v>
          </cell>
          <cell r="I10">
            <v>0</v>
          </cell>
          <cell r="J10">
            <v>0</v>
          </cell>
        </row>
        <row r="11">
          <cell r="E11">
            <v>38</v>
          </cell>
          <cell r="G11">
            <v>13</v>
          </cell>
          <cell r="H11">
            <v>25</v>
          </cell>
          <cell r="I11">
            <v>0</v>
          </cell>
          <cell r="J11">
            <v>0</v>
          </cell>
        </row>
        <row r="12">
          <cell r="E12">
            <v>564</v>
          </cell>
          <cell r="G12">
            <v>141</v>
          </cell>
          <cell r="H12">
            <v>423</v>
          </cell>
          <cell r="I12">
            <v>0</v>
          </cell>
          <cell r="J12">
            <v>0</v>
          </cell>
        </row>
        <row r="13">
          <cell r="E13">
            <v>41</v>
          </cell>
          <cell r="G13">
            <v>9</v>
          </cell>
          <cell r="H13">
            <v>32</v>
          </cell>
          <cell r="I13">
            <v>0</v>
          </cell>
          <cell r="J13">
            <v>0</v>
          </cell>
        </row>
        <row r="14">
          <cell r="E14">
            <v>661</v>
          </cell>
          <cell r="G14">
            <v>51</v>
          </cell>
          <cell r="H14">
            <v>610</v>
          </cell>
          <cell r="I14">
            <v>0</v>
          </cell>
          <cell r="J14">
            <v>0</v>
          </cell>
        </row>
        <row r="15">
          <cell r="E15">
            <v>4</v>
          </cell>
          <cell r="G15">
            <v>0</v>
          </cell>
          <cell r="H15">
            <v>4</v>
          </cell>
          <cell r="I15">
            <v>0</v>
          </cell>
          <cell r="J15">
            <v>0</v>
          </cell>
        </row>
        <row r="16">
          <cell r="E16">
            <v>43</v>
          </cell>
          <cell r="G16">
            <v>7</v>
          </cell>
          <cell r="H16">
            <v>36</v>
          </cell>
          <cell r="I16">
            <v>0</v>
          </cell>
          <cell r="J16">
            <v>0</v>
          </cell>
        </row>
        <row r="17">
          <cell r="E17">
            <v>70</v>
          </cell>
          <cell r="G17">
            <v>12</v>
          </cell>
          <cell r="H17">
            <v>58</v>
          </cell>
          <cell r="I17">
            <v>0</v>
          </cell>
          <cell r="J17">
            <v>0</v>
          </cell>
        </row>
        <row r="18">
          <cell r="E18">
            <v>33</v>
          </cell>
          <cell r="G18">
            <v>8</v>
          </cell>
          <cell r="H18">
            <v>25</v>
          </cell>
          <cell r="I18">
            <v>0</v>
          </cell>
          <cell r="J18">
            <v>0</v>
          </cell>
        </row>
        <row r="19">
          <cell r="E19">
            <v>13</v>
          </cell>
          <cell r="G19">
            <v>0</v>
          </cell>
          <cell r="H19">
            <v>13</v>
          </cell>
          <cell r="I19">
            <v>0</v>
          </cell>
          <cell r="J19">
            <v>0</v>
          </cell>
        </row>
        <row r="20">
          <cell r="E20">
            <v>46</v>
          </cell>
          <cell r="G20">
            <v>8</v>
          </cell>
          <cell r="H20">
            <v>38</v>
          </cell>
          <cell r="I20">
            <v>0</v>
          </cell>
          <cell r="J20">
            <v>0</v>
          </cell>
        </row>
        <row r="21">
          <cell r="E21">
            <v>51</v>
          </cell>
          <cell r="G21">
            <v>18</v>
          </cell>
          <cell r="H21">
            <v>33</v>
          </cell>
          <cell r="I21">
            <v>0</v>
          </cell>
          <cell r="J21">
            <v>0</v>
          </cell>
        </row>
        <row r="22">
          <cell r="E22">
            <v>111</v>
          </cell>
          <cell r="G22">
            <v>11</v>
          </cell>
          <cell r="H22">
            <v>100</v>
          </cell>
          <cell r="I22">
            <v>0</v>
          </cell>
          <cell r="J22">
            <v>0</v>
          </cell>
        </row>
        <row r="23">
          <cell r="E23">
            <v>24</v>
          </cell>
          <cell r="G23">
            <v>16</v>
          </cell>
          <cell r="H23">
            <v>8</v>
          </cell>
          <cell r="I23">
            <v>0</v>
          </cell>
          <cell r="J23">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9257</v>
          </cell>
          <cell r="G7">
            <v>4461</v>
          </cell>
          <cell r="H7">
            <v>4796</v>
          </cell>
          <cell r="I7">
            <v>0</v>
          </cell>
          <cell r="J7">
            <v>0</v>
          </cell>
        </row>
        <row r="8">
          <cell r="E8">
            <v>3980</v>
          </cell>
          <cell r="G8">
            <v>3411</v>
          </cell>
          <cell r="H8">
            <v>571</v>
          </cell>
          <cell r="I8">
            <v>0</v>
          </cell>
          <cell r="J8">
            <v>0</v>
          </cell>
        </row>
        <row r="9">
          <cell r="E9">
            <v>4102</v>
          </cell>
          <cell r="G9">
            <v>1474</v>
          </cell>
          <cell r="H9">
            <v>2050</v>
          </cell>
          <cell r="I9">
            <v>575</v>
          </cell>
          <cell r="J9">
            <v>0</v>
          </cell>
        </row>
        <row r="10">
          <cell r="E10">
            <v>1093</v>
          </cell>
          <cell r="G10">
            <v>289</v>
          </cell>
          <cell r="H10">
            <v>799</v>
          </cell>
          <cell r="I10">
            <v>5</v>
          </cell>
          <cell r="J10">
            <v>0</v>
          </cell>
        </row>
        <row r="11">
          <cell r="E11">
            <v>388</v>
          </cell>
          <cell r="G11">
            <v>16</v>
          </cell>
          <cell r="H11">
            <v>366</v>
          </cell>
          <cell r="I11">
            <v>6</v>
          </cell>
          <cell r="J11">
            <v>0</v>
          </cell>
        </row>
        <row r="12">
          <cell r="E12">
            <v>3186</v>
          </cell>
          <cell r="G12">
            <v>1964</v>
          </cell>
          <cell r="H12">
            <v>1221</v>
          </cell>
          <cell r="I12">
            <v>0</v>
          </cell>
          <cell r="J12">
            <v>0</v>
          </cell>
        </row>
        <row r="13">
          <cell r="E13">
            <v>198</v>
          </cell>
          <cell r="G13">
            <v>158</v>
          </cell>
          <cell r="H13">
            <v>40</v>
          </cell>
          <cell r="I13">
            <v>0</v>
          </cell>
          <cell r="J13">
            <v>0</v>
          </cell>
        </row>
        <row r="14">
          <cell r="E14">
            <v>3626</v>
          </cell>
          <cell r="G14">
            <v>2382</v>
          </cell>
          <cell r="H14">
            <v>1244</v>
          </cell>
          <cell r="I14">
            <v>0</v>
          </cell>
          <cell r="J14">
            <v>0</v>
          </cell>
        </row>
        <row r="15">
          <cell r="E15">
            <v>559</v>
          </cell>
          <cell r="G15">
            <v>125</v>
          </cell>
          <cell r="H15">
            <v>434</v>
          </cell>
          <cell r="I15">
            <v>0</v>
          </cell>
          <cell r="J15">
            <v>0</v>
          </cell>
        </row>
        <row r="16">
          <cell r="E16">
            <v>260</v>
          </cell>
          <cell r="G16">
            <v>186</v>
          </cell>
          <cell r="H16">
            <v>74</v>
          </cell>
          <cell r="I16">
            <v>0</v>
          </cell>
          <cell r="J16">
            <v>0</v>
          </cell>
        </row>
        <row r="17">
          <cell r="E17">
            <v>5</v>
          </cell>
          <cell r="G17">
            <v>2</v>
          </cell>
          <cell r="H17">
            <v>3</v>
          </cell>
          <cell r="I17">
            <v>0</v>
          </cell>
          <cell r="J17">
            <v>0</v>
          </cell>
        </row>
        <row r="18">
          <cell r="E18">
            <v>68</v>
          </cell>
          <cell r="G18">
            <v>38</v>
          </cell>
          <cell r="H18">
            <v>30</v>
          </cell>
          <cell r="I18">
            <v>0</v>
          </cell>
          <cell r="J18">
            <v>0</v>
          </cell>
        </row>
        <row r="19">
          <cell r="E19">
            <v>2</v>
          </cell>
          <cell r="G19">
            <v>0</v>
          </cell>
          <cell r="H19">
            <v>2</v>
          </cell>
          <cell r="I19">
            <v>0</v>
          </cell>
          <cell r="J19">
            <v>0</v>
          </cell>
        </row>
        <row r="20">
          <cell r="E20">
            <v>221</v>
          </cell>
          <cell r="G20">
            <v>100</v>
          </cell>
          <cell r="H20">
            <v>121</v>
          </cell>
          <cell r="I20">
            <v>0</v>
          </cell>
          <cell r="J20">
            <v>0</v>
          </cell>
        </row>
        <row r="21">
          <cell r="E21">
            <v>1035</v>
          </cell>
          <cell r="G21">
            <v>333</v>
          </cell>
          <cell r="H21">
            <v>702</v>
          </cell>
          <cell r="I21">
            <v>0</v>
          </cell>
          <cell r="J21">
            <v>0</v>
          </cell>
        </row>
        <row r="22">
          <cell r="E22">
            <v>847</v>
          </cell>
          <cell r="G22">
            <v>258</v>
          </cell>
          <cell r="H22">
            <v>589</v>
          </cell>
          <cell r="I22">
            <v>0</v>
          </cell>
          <cell r="J22">
            <v>0</v>
          </cell>
        </row>
        <row r="23">
          <cell r="E23">
            <v>3245</v>
          </cell>
          <cell r="G23">
            <v>1341</v>
          </cell>
          <cell r="H23">
            <v>1889</v>
          </cell>
          <cell r="I23">
            <v>15</v>
          </cell>
          <cell r="J23">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3382</v>
          </cell>
          <cell r="G7">
            <v>2987</v>
          </cell>
          <cell r="H7">
            <v>395</v>
          </cell>
          <cell r="I7">
            <v>0</v>
          </cell>
          <cell r="J7">
            <v>0</v>
          </cell>
        </row>
        <row r="8">
          <cell r="E8">
            <v>3266</v>
          </cell>
          <cell r="G8">
            <v>2842</v>
          </cell>
          <cell r="H8">
            <v>424</v>
          </cell>
          <cell r="I8">
            <v>0</v>
          </cell>
          <cell r="J8">
            <v>0</v>
          </cell>
        </row>
        <row r="9">
          <cell r="E9">
            <v>783</v>
          </cell>
          <cell r="G9">
            <v>603</v>
          </cell>
          <cell r="H9">
            <v>180</v>
          </cell>
          <cell r="I9">
            <v>0</v>
          </cell>
          <cell r="J9">
            <v>0</v>
          </cell>
        </row>
        <row r="10">
          <cell r="E10">
            <v>726</v>
          </cell>
          <cell r="G10">
            <v>643</v>
          </cell>
          <cell r="H10">
            <v>83</v>
          </cell>
          <cell r="I10">
            <v>0</v>
          </cell>
          <cell r="J10">
            <v>0</v>
          </cell>
        </row>
        <row r="11">
          <cell r="E11">
            <v>306</v>
          </cell>
          <cell r="G11">
            <v>230</v>
          </cell>
          <cell r="H11">
            <v>76</v>
          </cell>
          <cell r="I11">
            <v>0</v>
          </cell>
          <cell r="J11">
            <v>0</v>
          </cell>
        </row>
        <row r="12">
          <cell r="E12">
            <v>632</v>
          </cell>
          <cell r="G12">
            <v>514</v>
          </cell>
          <cell r="H12">
            <v>118</v>
          </cell>
          <cell r="I12">
            <v>0</v>
          </cell>
          <cell r="J12">
            <v>0</v>
          </cell>
        </row>
        <row r="13">
          <cell r="E13">
            <v>522</v>
          </cell>
          <cell r="G13">
            <v>418</v>
          </cell>
          <cell r="H13">
            <v>104</v>
          </cell>
          <cell r="I13">
            <v>0</v>
          </cell>
          <cell r="J13">
            <v>0</v>
          </cell>
        </row>
        <row r="14">
          <cell r="E14">
            <v>336</v>
          </cell>
          <cell r="G14">
            <v>211</v>
          </cell>
          <cell r="H14">
            <v>125</v>
          </cell>
          <cell r="I14">
            <v>0</v>
          </cell>
          <cell r="J14">
            <v>0</v>
          </cell>
        </row>
        <row r="15">
          <cell r="E15">
            <v>125</v>
          </cell>
          <cell r="G15">
            <v>89</v>
          </cell>
          <cell r="H15">
            <v>36</v>
          </cell>
          <cell r="I15">
            <v>0</v>
          </cell>
          <cell r="J15">
            <v>0</v>
          </cell>
        </row>
        <row r="16">
          <cell r="E16">
            <v>829</v>
          </cell>
          <cell r="G16">
            <v>755</v>
          </cell>
          <cell r="H16">
            <v>74</v>
          </cell>
          <cell r="I16">
            <v>0</v>
          </cell>
          <cell r="J16">
            <v>0</v>
          </cell>
        </row>
        <row r="17">
          <cell r="E17">
            <v>872</v>
          </cell>
          <cell r="G17">
            <v>810</v>
          </cell>
          <cell r="H17">
            <v>62</v>
          </cell>
          <cell r="I17">
            <v>0</v>
          </cell>
          <cell r="J17">
            <v>0</v>
          </cell>
        </row>
        <row r="18">
          <cell r="E18">
            <v>400</v>
          </cell>
          <cell r="G18">
            <v>349</v>
          </cell>
          <cell r="H18">
            <v>51</v>
          </cell>
          <cell r="I18">
            <v>0</v>
          </cell>
          <cell r="J18">
            <v>0</v>
          </cell>
        </row>
        <row r="19">
          <cell r="E19">
            <v>312</v>
          </cell>
          <cell r="G19">
            <v>262</v>
          </cell>
          <cell r="H19">
            <v>50</v>
          </cell>
          <cell r="I19">
            <v>0</v>
          </cell>
          <cell r="J19">
            <v>0</v>
          </cell>
        </row>
        <row r="20">
          <cell r="E20">
            <v>564</v>
          </cell>
          <cell r="G20">
            <v>500</v>
          </cell>
          <cell r="H20">
            <v>64</v>
          </cell>
          <cell r="I20">
            <v>0</v>
          </cell>
          <cell r="J20">
            <v>0</v>
          </cell>
        </row>
        <row r="21">
          <cell r="E21">
            <v>734</v>
          </cell>
          <cell r="G21">
            <v>672</v>
          </cell>
          <cell r="H21">
            <v>62</v>
          </cell>
          <cell r="I21">
            <v>0</v>
          </cell>
          <cell r="J21">
            <v>0</v>
          </cell>
        </row>
        <row r="22">
          <cell r="E22">
            <v>258</v>
          </cell>
          <cell r="G22">
            <v>212</v>
          </cell>
          <cell r="H22">
            <v>46</v>
          </cell>
          <cell r="I22">
            <v>0</v>
          </cell>
          <cell r="J22">
            <v>0</v>
          </cell>
        </row>
        <row r="23">
          <cell r="E23">
            <v>2453</v>
          </cell>
          <cell r="G23">
            <v>2129</v>
          </cell>
          <cell r="H23">
            <v>324</v>
          </cell>
          <cell r="I23">
            <v>0</v>
          </cell>
          <cell r="J23">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1336</v>
          </cell>
          <cell r="G7">
            <v>423</v>
          </cell>
          <cell r="H7">
            <v>913</v>
          </cell>
          <cell r="I7">
            <v>0</v>
          </cell>
          <cell r="J7">
            <v>0</v>
          </cell>
        </row>
        <row r="8">
          <cell r="E8">
            <v>928</v>
          </cell>
          <cell r="G8">
            <v>220</v>
          </cell>
          <cell r="H8">
            <v>708</v>
          </cell>
          <cell r="I8">
            <v>0</v>
          </cell>
          <cell r="J8">
            <v>0</v>
          </cell>
        </row>
        <row r="9">
          <cell r="E9">
            <v>522</v>
          </cell>
          <cell r="G9">
            <v>193</v>
          </cell>
          <cell r="H9">
            <v>329</v>
          </cell>
          <cell r="I9">
            <v>0</v>
          </cell>
          <cell r="J9">
            <v>0</v>
          </cell>
        </row>
        <row r="10">
          <cell r="E10">
            <v>49</v>
          </cell>
          <cell r="G10">
            <v>22</v>
          </cell>
          <cell r="H10">
            <v>27</v>
          </cell>
          <cell r="I10">
            <v>0</v>
          </cell>
          <cell r="J10">
            <v>0</v>
          </cell>
        </row>
        <row r="11">
          <cell r="E11">
            <v>82</v>
          </cell>
          <cell r="G11">
            <v>22</v>
          </cell>
          <cell r="H11">
            <v>60</v>
          </cell>
          <cell r="I11">
            <v>0</v>
          </cell>
          <cell r="J11">
            <v>0</v>
          </cell>
        </row>
        <row r="12">
          <cell r="E12">
            <v>490</v>
          </cell>
          <cell r="G12">
            <v>198</v>
          </cell>
          <cell r="H12">
            <v>292</v>
          </cell>
          <cell r="I12">
            <v>0</v>
          </cell>
          <cell r="J12">
            <v>0</v>
          </cell>
        </row>
        <row r="13">
          <cell r="E13">
            <v>467</v>
          </cell>
          <cell r="G13">
            <v>197</v>
          </cell>
          <cell r="H13">
            <v>270</v>
          </cell>
          <cell r="I13">
            <v>0</v>
          </cell>
          <cell r="J13">
            <v>0</v>
          </cell>
        </row>
        <row r="14">
          <cell r="E14">
            <v>771</v>
          </cell>
          <cell r="G14">
            <v>327</v>
          </cell>
          <cell r="H14">
            <v>444</v>
          </cell>
          <cell r="I14">
            <v>0</v>
          </cell>
          <cell r="J14">
            <v>0</v>
          </cell>
        </row>
        <row r="15">
          <cell r="E15">
            <v>0</v>
          </cell>
          <cell r="G15">
            <v>0</v>
          </cell>
          <cell r="H15">
            <v>0</v>
          </cell>
          <cell r="I15">
            <v>0</v>
          </cell>
          <cell r="J15">
            <v>0</v>
          </cell>
        </row>
        <row r="16">
          <cell r="E16">
            <v>64</v>
          </cell>
          <cell r="G16">
            <v>34</v>
          </cell>
          <cell r="H16">
            <v>30</v>
          </cell>
          <cell r="I16">
            <v>0</v>
          </cell>
          <cell r="J16">
            <v>0</v>
          </cell>
        </row>
        <row r="17">
          <cell r="E17">
            <v>459</v>
          </cell>
          <cell r="G17">
            <v>186</v>
          </cell>
          <cell r="H17">
            <v>273</v>
          </cell>
          <cell r="I17">
            <v>0</v>
          </cell>
          <cell r="J17">
            <v>0</v>
          </cell>
        </row>
        <row r="18">
          <cell r="E18">
            <v>50</v>
          </cell>
          <cell r="G18">
            <v>26</v>
          </cell>
          <cell r="H18">
            <v>24</v>
          </cell>
          <cell r="I18">
            <v>0</v>
          </cell>
          <cell r="J18">
            <v>0</v>
          </cell>
        </row>
        <row r="19">
          <cell r="E19">
            <v>22</v>
          </cell>
          <cell r="G19">
            <v>8</v>
          </cell>
          <cell r="H19">
            <v>14</v>
          </cell>
          <cell r="I19">
            <v>0</v>
          </cell>
          <cell r="J19">
            <v>0</v>
          </cell>
        </row>
        <row r="20">
          <cell r="E20">
            <v>418</v>
          </cell>
          <cell r="G20">
            <v>153</v>
          </cell>
          <cell r="H20">
            <v>265</v>
          </cell>
          <cell r="I20">
            <v>0</v>
          </cell>
          <cell r="J20">
            <v>0</v>
          </cell>
        </row>
        <row r="21">
          <cell r="E21">
            <v>239</v>
          </cell>
          <cell r="G21">
            <v>102</v>
          </cell>
          <cell r="H21">
            <v>137</v>
          </cell>
          <cell r="I21">
            <v>0</v>
          </cell>
          <cell r="J21">
            <v>0</v>
          </cell>
        </row>
        <row r="22">
          <cell r="E22">
            <v>21</v>
          </cell>
          <cell r="G22">
            <v>7</v>
          </cell>
          <cell r="H22">
            <v>14</v>
          </cell>
          <cell r="I22">
            <v>0</v>
          </cell>
          <cell r="J22">
            <v>0</v>
          </cell>
        </row>
        <row r="23">
          <cell r="E23">
            <v>2306</v>
          </cell>
          <cell r="G23">
            <v>882</v>
          </cell>
          <cell r="H23">
            <v>1424</v>
          </cell>
          <cell r="I23">
            <v>0</v>
          </cell>
          <cell r="J23">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 val="008"/>
      <sheetName val="009"/>
      <sheetName val="016"/>
    </sheetNames>
    <sheetDataSet>
      <sheetData sheetId="0">
        <row r="9">
          <cell r="D9">
            <v>10804</v>
          </cell>
          <cell r="F9">
            <v>6943</v>
          </cell>
          <cell r="G9">
            <v>3861</v>
          </cell>
          <cell r="H9">
            <v>0</v>
          </cell>
          <cell r="I9">
            <v>0</v>
          </cell>
        </row>
        <row r="10">
          <cell r="D10">
            <v>4598</v>
          </cell>
          <cell r="F10">
            <v>2787</v>
          </cell>
          <cell r="G10">
            <v>1811</v>
          </cell>
          <cell r="H10">
            <v>0</v>
          </cell>
          <cell r="I10">
            <v>0</v>
          </cell>
        </row>
        <row r="11">
          <cell r="D11">
            <v>2184</v>
          </cell>
          <cell r="F11">
            <v>1258</v>
          </cell>
          <cell r="G11">
            <v>926</v>
          </cell>
          <cell r="H11">
            <v>0</v>
          </cell>
          <cell r="I11">
            <v>0</v>
          </cell>
        </row>
        <row r="12">
          <cell r="D12">
            <v>139</v>
          </cell>
          <cell r="F12">
            <v>119</v>
          </cell>
          <cell r="G12">
            <v>20</v>
          </cell>
          <cell r="H12">
            <v>0</v>
          </cell>
          <cell r="I12">
            <v>0</v>
          </cell>
        </row>
        <row r="13">
          <cell r="D13">
            <v>14</v>
          </cell>
          <cell r="F13">
            <v>6</v>
          </cell>
          <cell r="G13">
            <v>8</v>
          </cell>
          <cell r="H13">
            <v>0</v>
          </cell>
          <cell r="I13">
            <v>0</v>
          </cell>
        </row>
        <row r="14">
          <cell r="D14">
            <v>772</v>
          </cell>
          <cell r="F14">
            <v>515</v>
          </cell>
          <cell r="G14">
            <v>257</v>
          </cell>
          <cell r="H14">
            <v>0</v>
          </cell>
          <cell r="I14">
            <v>0</v>
          </cell>
        </row>
        <row r="15">
          <cell r="D15">
            <v>316</v>
          </cell>
          <cell r="F15">
            <v>263</v>
          </cell>
          <cell r="G15">
            <v>53</v>
          </cell>
          <cell r="H15">
            <v>0</v>
          </cell>
          <cell r="I15">
            <v>0</v>
          </cell>
        </row>
        <row r="16">
          <cell r="D16">
            <v>634</v>
          </cell>
          <cell r="F16">
            <v>451</v>
          </cell>
          <cell r="G16">
            <v>183</v>
          </cell>
          <cell r="H16">
            <v>0</v>
          </cell>
          <cell r="I16">
            <v>0</v>
          </cell>
        </row>
        <row r="17">
          <cell r="D17">
            <v>227</v>
          </cell>
          <cell r="F17">
            <v>177</v>
          </cell>
          <cell r="G17">
            <v>50</v>
          </cell>
          <cell r="H17">
            <v>0</v>
          </cell>
          <cell r="I17">
            <v>0</v>
          </cell>
        </row>
        <row r="18">
          <cell r="D18">
            <v>174</v>
          </cell>
          <cell r="F18">
            <v>135</v>
          </cell>
          <cell r="G18">
            <v>39</v>
          </cell>
          <cell r="H18">
            <v>0</v>
          </cell>
          <cell r="I18">
            <v>0</v>
          </cell>
        </row>
        <row r="19">
          <cell r="D19">
            <v>78</v>
          </cell>
          <cell r="F19">
            <v>52</v>
          </cell>
          <cell r="G19">
            <v>26</v>
          </cell>
          <cell r="H19">
            <v>0</v>
          </cell>
          <cell r="I19">
            <v>0</v>
          </cell>
        </row>
        <row r="20">
          <cell r="D20">
            <v>54</v>
          </cell>
          <cell r="F20">
            <v>40</v>
          </cell>
          <cell r="G20">
            <v>14</v>
          </cell>
          <cell r="H20">
            <v>0</v>
          </cell>
          <cell r="I20">
            <v>0</v>
          </cell>
        </row>
        <row r="21">
          <cell r="D21">
            <v>34</v>
          </cell>
          <cell r="F21">
            <v>23</v>
          </cell>
          <cell r="G21">
            <v>11</v>
          </cell>
          <cell r="H21">
            <v>0</v>
          </cell>
          <cell r="I21">
            <v>0</v>
          </cell>
        </row>
        <row r="22">
          <cell r="D22">
            <v>83</v>
          </cell>
          <cell r="F22">
            <v>36</v>
          </cell>
          <cell r="G22">
            <v>47</v>
          </cell>
          <cell r="H22">
            <v>0</v>
          </cell>
          <cell r="I22">
            <v>0</v>
          </cell>
        </row>
        <row r="23">
          <cell r="D23">
            <v>162</v>
          </cell>
          <cell r="F23">
            <v>91</v>
          </cell>
          <cell r="G23">
            <v>71</v>
          </cell>
          <cell r="H23">
            <v>0</v>
          </cell>
          <cell r="I23">
            <v>0</v>
          </cell>
        </row>
        <row r="24">
          <cell r="D24">
            <v>48</v>
          </cell>
          <cell r="F24">
            <v>24</v>
          </cell>
          <cell r="G24">
            <v>24</v>
          </cell>
          <cell r="H24">
            <v>0</v>
          </cell>
          <cell r="I24">
            <v>0</v>
          </cell>
        </row>
        <row r="25">
          <cell r="D25">
            <v>393</v>
          </cell>
          <cell r="F25">
            <v>302</v>
          </cell>
          <cell r="G25">
            <v>91</v>
          </cell>
          <cell r="H25">
            <v>0</v>
          </cell>
          <cell r="I25">
            <v>0</v>
          </cell>
        </row>
      </sheetData>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VNC"/>
      <sheetName val="3B"/>
    </sheetNames>
    <sheetDataSet>
      <sheetData sheetId="0">
        <row r="7">
          <cell r="E7">
            <v>11390</v>
          </cell>
          <cell r="G7">
            <v>8314</v>
          </cell>
          <cell r="H7">
            <v>3076</v>
          </cell>
          <cell r="I7">
            <v>0</v>
          </cell>
          <cell r="J7">
            <v>0</v>
          </cell>
        </row>
        <row r="8">
          <cell r="E8">
            <v>2144</v>
          </cell>
          <cell r="G8">
            <v>1401</v>
          </cell>
          <cell r="H8">
            <v>743</v>
          </cell>
          <cell r="I8">
            <v>0</v>
          </cell>
          <cell r="J8">
            <v>0</v>
          </cell>
        </row>
        <row r="9">
          <cell r="E9">
            <v>1464</v>
          </cell>
          <cell r="G9">
            <v>598</v>
          </cell>
          <cell r="H9">
            <v>866</v>
          </cell>
          <cell r="I9">
            <v>0</v>
          </cell>
          <cell r="J9">
            <v>0</v>
          </cell>
        </row>
        <row r="10">
          <cell r="E10">
            <v>79</v>
          </cell>
          <cell r="G10">
            <v>41</v>
          </cell>
          <cell r="H10">
            <v>38</v>
          </cell>
          <cell r="I10">
            <v>0</v>
          </cell>
          <cell r="J10">
            <v>0</v>
          </cell>
        </row>
        <row r="11">
          <cell r="E11">
            <v>109</v>
          </cell>
          <cell r="G11">
            <v>74</v>
          </cell>
          <cell r="H11">
            <v>35</v>
          </cell>
          <cell r="I11">
            <v>0</v>
          </cell>
          <cell r="J11">
            <v>0</v>
          </cell>
        </row>
        <row r="12">
          <cell r="E12">
            <v>2663</v>
          </cell>
          <cell r="G12">
            <v>1739</v>
          </cell>
          <cell r="H12">
            <v>924</v>
          </cell>
          <cell r="I12">
            <v>0</v>
          </cell>
          <cell r="J12">
            <v>0</v>
          </cell>
        </row>
        <row r="13">
          <cell r="E13">
            <v>1286</v>
          </cell>
          <cell r="G13">
            <v>839</v>
          </cell>
          <cell r="H13">
            <v>447</v>
          </cell>
          <cell r="I13">
            <v>0</v>
          </cell>
          <cell r="J13">
            <v>0</v>
          </cell>
        </row>
        <row r="14">
          <cell r="E14">
            <v>582</v>
          </cell>
          <cell r="G14">
            <v>412</v>
          </cell>
          <cell r="H14">
            <v>170</v>
          </cell>
          <cell r="I14">
            <v>0</v>
          </cell>
          <cell r="J14">
            <v>0</v>
          </cell>
        </row>
        <row r="15">
          <cell r="E15">
            <v>161</v>
          </cell>
          <cell r="G15">
            <v>124</v>
          </cell>
          <cell r="H15">
            <v>37</v>
          </cell>
          <cell r="I15">
            <v>0</v>
          </cell>
          <cell r="J15">
            <v>0</v>
          </cell>
        </row>
        <row r="16">
          <cell r="E16">
            <v>124</v>
          </cell>
          <cell r="G16">
            <v>68</v>
          </cell>
          <cell r="H16">
            <v>56</v>
          </cell>
          <cell r="I16">
            <v>0</v>
          </cell>
          <cell r="J16">
            <v>0</v>
          </cell>
        </row>
        <row r="17">
          <cell r="E17">
            <v>1270</v>
          </cell>
          <cell r="G17">
            <v>903</v>
          </cell>
          <cell r="H17">
            <v>367</v>
          </cell>
          <cell r="I17">
            <v>0</v>
          </cell>
          <cell r="J17">
            <v>0</v>
          </cell>
        </row>
        <row r="18">
          <cell r="E18">
            <v>888</v>
          </cell>
          <cell r="G18">
            <v>738</v>
          </cell>
          <cell r="H18">
            <v>150</v>
          </cell>
          <cell r="I18">
            <v>0</v>
          </cell>
          <cell r="J18">
            <v>0</v>
          </cell>
        </row>
        <row r="19">
          <cell r="E19">
            <v>27</v>
          </cell>
          <cell r="G19">
            <v>19</v>
          </cell>
          <cell r="H19">
            <v>8</v>
          </cell>
          <cell r="I19">
            <v>0</v>
          </cell>
          <cell r="J19">
            <v>0</v>
          </cell>
        </row>
        <row r="20">
          <cell r="E20">
            <v>609</v>
          </cell>
          <cell r="G20">
            <v>448</v>
          </cell>
          <cell r="H20">
            <v>161</v>
          </cell>
          <cell r="I20">
            <v>0</v>
          </cell>
          <cell r="J20">
            <v>0</v>
          </cell>
        </row>
        <row r="21">
          <cell r="E21">
            <v>1987</v>
          </cell>
          <cell r="G21">
            <v>1524</v>
          </cell>
          <cell r="H21">
            <v>463</v>
          </cell>
          <cell r="I21">
            <v>0</v>
          </cell>
          <cell r="J21">
            <v>0</v>
          </cell>
        </row>
        <row r="22">
          <cell r="E22">
            <v>165</v>
          </cell>
          <cell r="G22">
            <v>111</v>
          </cell>
          <cell r="H22">
            <v>54</v>
          </cell>
          <cell r="I22">
            <v>0</v>
          </cell>
          <cell r="J22">
            <v>0</v>
          </cell>
        </row>
        <row r="23">
          <cell r="E23">
            <v>1371</v>
          </cell>
          <cell r="G23">
            <v>771</v>
          </cell>
          <cell r="H23">
            <v>600</v>
          </cell>
          <cell r="I23">
            <v>0</v>
          </cell>
          <cell r="J23">
            <v>0</v>
          </cell>
        </row>
      </sheetData>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C 3B"/>
      <sheetName val="BVNC 3B "/>
      <sheetName val="BTDC 3B"/>
      <sheetName val="SNRC 3B"/>
    </sheetNames>
    <sheetDataSet>
      <sheetData sheetId="0"/>
      <sheetData sheetId="1"/>
      <sheetData sheetId="2">
        <row r="7">
          <cell r="E7">
            <v>3150</v>
          </cell>
          <cell r="G7">
            <v>2634</v>
          </cell>
          <cell r="H7">
            <v>516</v>
          </cell>
          <cell r="I7">
            <v>0</v>
          </cell>
          <cell r="J7">
            <v>0</v>
          </cell>
        </row>
        <row r="8">
          <cell r="E8">
            <v>1136</v>
          </cell>
          <cell r="G8">
            <v>925</v>
          </cell>
          <cell r="H8">
            <v>211</v>
          </cell>
          <cell r="I8">
            <v>0</v>
          </cell>
          <cell r="J8">
            <v>0</v>
          </cell>
        </row>
        <row r="9">
          <cell r="E9">
            <v>523</v>
          </cell>
          <cell r="G9">
            <v>370</v>
          </cell>
          <cell r="H9">
            <v>153</v>
          </cell>
          <cell r="I9">
            <v>0</v>
          </cell>
          <cell r="J9">
            <v>0</v>
          </cell>
        </row>
        <row r="10">
          <cell r="E10">
            <v>14</v>
          </cell>
          <cell r="G10">
            <v>10</v>
          </cell>
          <cell r="H10">
            <v>4</v>
          </cell>
          <cell r="I10">
            <v>0</v>
          </cell>
          <cell r="J10">
            <v>0</v>
          </cell>
        </row>
        <row r="11">
          <cell r="E11">
            <v>16</v>
          </cell>
          <cell r="G11">
            <v>11</v>
          </cell>
          <cell r="H11">
            <v>5</v>
          </cell>
          <cell r="I11">
            <v>0</v>
          </cell>
          <cell r="J11">
            <v>0</v>
          </cell>
        </row>
        <row r="12">
          <cell r="E12">
            <v>478</v>
          </cell>
          <cell r="G12">
            <v>339</v>
          </cell>
          <cell r="H12">
            <v>139</v>
          </cell>
          <cell r="I12">
            <v>0</v>
          </cell>
          <cell r="J12">
            <v>0</v>
          </cell>
        </row>
        <row r="13">
          <cell r="E13">
            <v>86</v>
          </cell>
          <cell r="G13">
            <v>57</v>
          </cell>
          <cell r="H13">
            <v>29</v>
          </cell>
          <cell r="I13">
            <v>0</v>
          </cell>
          <cell r="J13">
            <v>0</v>
          </cell>
        </row>
        <row r="14">
          <cell r="E14">
            <v>286</v>
          </cell>
          <cell r="G14">
            <v>220</v>
          </cell>
          <cell r="H14">
            <v>66</v>
          </cell>
          <cell r="I14">
            <v>0</v>
          </cell>
          <cell r="J14">
            <v>0</v>
          </cell>
        </row>
        <row r="15">
          <cell r="E15">
            <v>19</v>
          </cell>
          <cell r="G15">
            <v>13</v>
          </cell>
          <cell r="H15">
            <v>6</v>
          </cell>
          <cell r="I15">
            <v>0</v>
          </cell>
          <cell r="J15">
            <v>0</v>
          </cell>
        </row>
        <row r="16">
          <cell r="E16">
            <v>13</v>
          </cell>
          <cell r="G16">
            <v>8</v>
          </cell>
          <cell r="H16">
            <v>5</v>
          </cell>
          <cell r="I16">
            <v>0</v>
          </cell>
          <cell r="J16">
            <v>0</v>
          </cell>
        </row>
        <row r="17">
          <cell r="E17">
            <v>38</v>
          </cell>
          <cell r="G17">
            <v>26</v>
          </cell>
          <cell r="H17">
            <v>12</v>
          </cell>
          <cell r="I17">
            <v>0</v>
          </cell>
          <cell r="J17">
            <v>0</v>
          </cell>
        </row>
        <row r="18">
          <cell r="E18">
            <v>5</v>
          </cell>
          <cell r="G18">
            <v>3</v>
          </cell>
          <cell r="H18">
            <v>2</v>
          </cell>
          <cell r="I18">
            <v>0</v>
          </cell>
          <cell r="J18">
            <v>0</v>
          </cell>
        </row>
        <row r="19">
          <cell r="E19">
            <v>6</v>
          </cell>
          <cell r="G19">
            <v>4</v>
          </cell>
          <cell r="H19">
            <v>2</v>
          </cell>
          <cell r="I19">
            <v>0</v>
          </cell>
          <cell r="J19">
            <v>0</v>
          </cell>
        </row>
        <row r="20">
          <cell r="E20">
            <v>105</v>
          </cell>
          <cell r="G20">
            <v>78</v>
          </cell>
          <cell r="H20">
            <v>27</v>
          </cell>
          <cell r="I20">
            <v>0</v>
          </cell>
          <cell r="J20">
            <v>0</v>
          </cell>
        </row>
        <row r="21">
          <cell r="E21">
            <v>138</v>
          </cell>
          <cell r="G21">
            <v>95</v>
          </cell>
          <cell r="H21">
            <v>43</v>
          </cell>
          <cell r="I21">
            <v>0</v>
          </cell>
          <cell r="J21">
            <v>0</v>
          </cell>
        </row>
        <row r="22">
          <cell r="E22">
            <v>13</v>
          </cell>
          <cell r="G22">
            <v>9</v>
          </cell>
          <cell r="H22">
            <v>4</v>
          </cell>
          <cell r="I22">
            <v>0</v>
          </cell>
          <cell r="J22">
            <v>0</v>
          </cell>
        </row>
        <row r="23">
          <cell r="E23">
            <v>85</v>
          </cell>
          <cell r="G23">
            <v>69</v>
          </cell>
          <cell r="H23">
            <v>16</v>
          </cell>
          <cell r="I23">
            <v>0</v>
          </cell>
          <cell r="J23">
            <v>0</v>
          </cell>
        </row>
      </sheetData>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12543</v>
          </cell>
          <cell r="G7">
            <v>7773</v>
          </cell>
          <cell r="H7">
            <v>4388</v>
          </cell>
          <cell r="I7">
            <v>327</v>
          </cell>
          <cell r="J7">
            <v>55</v>
          </cell>
        </row>
        <row r="8">
          <cell r="E8">
            <v>8115</v>
          </cell>
          <cell r="G8">
            <v>4791</v>
          </cell>
          <cell r="H8">
            <v>2962</v>
          </cell>
          <cell r="I8">
            <v>304</v>
          </cell>
          <cell r="J8">
            <v>58</v>
          </cell>
        </row>
        <row r="9">
          <cell r="E9">
            <v>6185</v>
          </cell>
          <cell r="G9">
            <v>3665</v>
          </cell>
          <cell r="H9">
            <v>2385</v>
          </cell>
          <cell r="I9">
            <v>115</v>
          </cell>
          <cell r="J9">
            <v>20</v>
          </cell>
        </row>
        <row r="10">
          <cell r="E10">
            <v>0</v>
          </cell>
          <cell r="G10">
            <v>0</v>
          </cell>
          <cell r="H10">
            <v>0</v>
          </cell>
          <cell r="I10">
            <v>0</v>
          </cell>
          <cell r="J10">
            <v>0</v>
          </cell>
        </row>
        <row r="11">
          <cell r="E11">
            <v>0</v>
          </cell>
          <cell r="G11">
            <v>0</v>
          </cell>
          <cell r="H11">
            <v>0</v>
          </cell>
          <cell r="I11">
            <v>0</v>
          </cell>
          <cell r="J11">
            <v>0</v>
          </cell>
        </row>
        <row r="12">
          <cell r="E12">
            <v>2174</v>
          </cell>
          <cell r="G12">
            <v>1366</v>
          </cell>
          <cell r="H12">
            <v>697</v>
          </cell>
          <cell r="I12">
            <v>97</v>
          </cell>
          <cell r="J12">
            <v>14</v>
          </cell>
        </row>
        <row r="13">
          <cell r="E13">
            <v>1048</v>
          </cell>
          <cell r="G13">
            <v>648</v>
          </cell>
          <cell r="H13">
            <v>343</v>
          </cell>
          <cell r="I13">
            <v>46</v>
          </cell>
          <cell r="J13">
            <v>11</v>
          </cell>
        </row>
        <row r="14">
          <cell r="E14">
            <v>1629</v>
          </cell>
          <cell r="G14">
            <v>1041</v>
          </cell>
          <cell r="H14">
            <v>509</v>
          </cell>
          <cell r="I14">
            <v>66</v>
          </cell>
          <cell r="J14">
            <v>13</v>
          </cell>
        </row>
        <row r="15">
          <cell r="E15">
            <v>351</v>
          </cell>
          <cell r="G15">
            <v>257</v>
          </cell>
          <cell r="H15">
            <v>74</v>
          </cell>
          <cell r="I15">
            <v>16</v>
          </cell>
          <cell r="J15">
            <v>4</v>
          </cell>
        </row>
        <row r="16">
          <cell r="E16">
            <v>396</v>
          </cell>
          <cell r="G16">
            <v>109</v>
          </cell>
          <cell r="H16">
            <v>240</v>
          </cell>
          <cell r="I16">
            <v>39</v>
          </cell>
          <cell r="J16">
            <v>8</v>
          </cell>
        </row>
        <row r="17">
          <cell r="E17">
            <v>213</v>
          </cell>
          <cell r="G17">
            <v>64</v>
          </cell>
          <cell r="H17">
            <v>122</v>
          </cell>
          <cell r="I17">
            <v>23</v>
          </cell>
          <cell r="J17">
            <v>4</v>
          </cell>
        </row>
        <row r="18">
          <cell r="E18">
            <v>243</v>
          </cell>
          <cell r="G18">
            <v>153</v>
          </cell>
          <cell r="H18">
            <v>71</v>
          </cell>
          <cell r="I18">
            <v>16</v>
          </cell>
          <cell r="J18">
            <v>3</v>
          </cell>
        </row>
        <row r="19">
          <cell r="E19">
            <v>308</v>
          </cell>
          <cell r="G19">
            <v>116</v>
          </cell>
          <cell r="H19">
            <v>160</v>
          </cell>
          <cell r="I19">
            <v>27</v>
          </cell>
          <cell r="J19">
            <v>5</v>
          </cell>
        </row>
        <row r="20">
          <cell r="E20">
            <v>601</v>
          </cell>
          <cell r="G20">
            <v>246</v>
          </cell>
          <cell r="H20">
            <v>292</v>
          </cell>
          <cell r="I20">
            <v>55</v>
          </cell>
          <cell r="J20">
            <v>8</v>
          </cell>
        </row>
        <row r="21">
          <cell r="E21">
            <v>210</v>
          </cell>
          <cell r="G21">
            <v>58</v>
          </cell>
          <cell r="H21">
            <v>126</v>
          </cell>
          <cell r="I21">
            <v>20</v>
          </cell>
          <cell r="J21">
            <v>6</v>
          </cell>
        </row>
        <row r="22">
          <cell r="E22">
            <v>37</v>
          </cell>
          <cell r="G22">
            <v>32</v>
          </cell>
          <cell r="H22">
            <v>5</v>
          </cell>
          <cell r="I22">
            <v>0</v>
          </cell>
          <cell r="J22">
            <v>0</v>
          </cell>
        </row>
        <row r="23">
          <cell r="E23">
            <v>5383</v>
          </cell>
          <cell r="G23">
            <v>4080</v>
          </cell>
          <cell r="H23">
            <v>1162</v>
          </cell>
          <cell r="I23">
            <v>127</v>
          </cell>
          <cell r="J23">
            <v>14</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1515</v>
          </cell>
          <cell r="G7">
            <v>945</v>
          </cell>
          <cell r="H7">
            <v>478</v>
          </cell>
          <cell r="I7">
            <v>82</v>
          </cell>
          <cell r="J7">
            <v>10</v>
          </cell>
        </row>
        <row r="8">
          <cell r="E8">
            <v>1330</v>
          </cell>
          <cell r="G8">
            <v>810</v>
          </cell>
          <cell r="H8">
            <v>458</v>
          </cell>
          <cell r="I8">
            <v>45</v>
          </cell>
          <cell r="J8">
            <v>17</v>
          </cell>
        </row>
        <row r="9">
          <cell r="E9">
            <v>1245</v>
          </cell>
          <cell r="G9">
            <v>820</v>
          </cell>
          <cell r="H9">
            <v>368</v>
          </cell>
          <cell r="I9">
            <v>55</v>
          </cell>
          <cell r="J9">
            <v>2</v>
          </cell>
        </row>
        <row r="10">
          <cell r="E10">
            <v>394</v>
          </cell>
          <cell r="G10">
            <v>165</v>
          </cell>
          <cell r="H10">
            <v>204</v>
          </cell>
          <cell r="I10">
            <v>25</v>
          </cell>
          <cell r="J10">
            <v>0</v>
          </cell>
        </row>
        <row r="11">
          <cell r="E11">
            <v>660</v>
          </cell>
          <cell r="G11">
            <v>380</v>
          </cell>
          <cell r="H11">
            <v>220</v>
          </cell>
          <cell r="I11">
            <v>45</v>
          </cell>
          <cell r="J11">
            <v>15</v>
          </cell>
        </row>
        <row r="12">
          <cell r="E12">
            <v>830</v>
          </cell>
          <cell r="G12">
            <v>415</v>
          </cell>
          <cell r="H12">
            <v>380</v>
          </cell>
          <cell r="I12">
            <v>35</v>
          </cell>
          <cell r="J12">
            <v>0</v>
          </cell>
        </row>
        <row r="13">
          <cell r="E13">
            <v>1050</v>
          </cell>
          <cell r="G13">
            <v>645</v>
          </cell>
          <cell r="H13">
            <v>355</v>
          </cell>
          <cell r="I13">
            <v>50</v>
          </cell>
          <cell r="J13">
            <v>0</v>
          </cell>
        </row>
        <row r="14">
          <cell r="E14">
            <v>690</v>
          </cell>
          <cell r="G14">
            <v>375</v>
          </cell>
          <cell r="H14">
            <v>270</v>
          </cell>
          <cell r="I14">
            <v>40</v>
          </cell>
          <cell r="J14">
            <v>5</v>
          </cell>
        </row>
        <row r="15">
          <cell r="E15">
            <v>425</v>
          </cell>
          <cell r="G15">
            <v>277</v>
          </cell>
          <cell r="H15">
            <v>129</v>
          </cell>
          <cell r="I15">
            <v>15</v>
          </cell>
          <cell r="J15">
            <v>4</v>
          </cell>
        </row>
        <row r="16">
          <cell r="E16">
            <v>445</v>
          </cell>
          <cell r="G16">
            <v>290</v>
          </cell>
          <cell r="H16">
            <v>125</v>
          </cell>
          <cell r="I16">
            <v>20</v>
          </cell>
          <cell r="J16">
            <v>10</v>
          </cell>
        </row>
        <row r="17">
          <cell r="E17">
            <v>490</v>
          </cell>
          <cell r="G17">
            <v>275</v>
          </cell>
          <cell r="H17">
            <v>196</v>
          </cell>
          <cell r="I17">
            <v>17</v>
          </cell>
          <cell r="J17">
            <v>2</v>
          </cell>
        </row>
        <row r="18">
          <cell r="E18">
            <v>240</v>
          </cell>
          <cell r="G18">
            <v>164</v>
          </cell>
          <cell r="H18">
            <v>64</v>
          </cell>
          <cell r="I18">
            <v>12</v>
          </cell>
          <cell r="J18">
            <v>0</v>
          </cell>
        </row>
        <row r="19">
          <cell r="E19">
            <v>187</v>
          </cell>
          <cell r="G19">
            <v>106</v>
          </cell>
          <cell r="H19">
            <v>67</v>
          </cell>
          <cell r="I19">
            <v>12</v>
          </cell>
          <cell r="J19">
            <v>2</v>
          </cell>
        </row>
        <row r="20">
          <cell r="E20">
            <v>405</v>
          </cell>
          <cell r="G20">
            <v>260</v>
          </cell>
          <cell r="H20">
            <v>118</v>
          </cell>
          <cell r="I20">
            <v>25</v>
          </cell>
          <cell r="J20">
            <v>2</v>
          </cell>
        </row>
        <row r="21">
          <cell r="E21">
            <v>310</v>
          </cell>
          <cell r="G21">
            <v>175</v>
          </cell>
          <cell r="H21">
            <v>105</v>
          </cell>
          <cell r="I21">
            <v>25</v>
          </cell>
          <cell r="J21">
            <v>5</v>
          </cell>
        </row>
        <row r="22">
          <cell r="E22">
            <v>250</v>
          </cell>
          <cell r="G22">
            <v>140</v>
          </cell>
          <cell r="H22">
            <v>90</v>
          </cell>
          <cell r="I22">
            <v>20</v>
          </cell>
          <cell r="J22">
            <v>0</v>
          </cell>
        </row>
        <row r="23">
          <cell r="E23">
            <v>935</v>
          </cell>
          <cell r="G23">
            <v>475</v>
          </cell>
          <cell r="H23">
            <v>400</v>
          </cell>
          <cell r="I23">
            <v>60</v>
          </cell>
          <cell r="J23">
            <v>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KV_Xmer_Fail"/>
      <sheetName val="1.SDN WISE"/>
      <sheetName val="2. Catwise fail"/>
      <sheetName val="3.Capwise fail"/>
      <sheetName val="6a.Summary Of Repeated Fail"/>
      <sheetName val="6b.Charging failure"/>
      <sheetName val="9.AMRPHS FAIL"/>
      <sheetName val="8.Repair cycle"/>
      <sheetName val="11.TC Maint"/>
      <sheetName val="14.TMS REPORT"/>
      <sheetName val="6.Repeated Fail"/>
      <sheetName val="4.SUPP GP-OGP Fail"/>
      <sheetName val="5.SGP REPAIR TEST"/>
      <sheetName val="7.Rep cost in %"/>
      <sheetName val="10.Jobwise Repaired in month"/>
      <sheetName val="Sheet1"/>
      <sheetName val="13.Detail report of PA"/>
      <sheetName val="15. feeder wise fail TC"/>
      <sheetName val="12.Power Analyzer"/>
    </sheetNames>
    <sheetDataSet>
      <sheetData sheetId="0">
        <row r="74">
          <cell r="D74">
            <v>13483</v>
          </cell>
          <cell r="L74">
            <v>376</v>
          </cell>
        </row>
        <row r="75">
          <cell r="D75">
            <v>164342</v>
          </cell>
          <cell r="L75">
            <v>15518</v>
          </cell>
        </row>
        <row r="76">
          <cell r="D76">
            <v>58936</v>
          </cell>
          <cell r="L76">
            <v>6657</v>
          </cell>
        </row>
        <row r="77">
          <cell r="D77">
            <v>78246</v>
          </cell>
          <cell r="L77">
            <v>9323</v>
          </cell>
        </row>
        <row r="78">
          <cell r="D78">
            <v>142484</v>
          </cell>
          <cell r="L78">
            <v>22255</v>
          </cell>
        </row>
        <row r="79">
          <cell r="D79">
            <v>47889</v>
          </cell>
          <cell r="L79">
            <v>6532</v>
          </cell>
        </row>
        <row r="80">
          <cell r="D80">
            <v>29141</v>
          </cell>
          <cell r="L80">
            <v>3352</v>
          </cell>
        </row>
        <row r="81">
          <cell r="D81">
            <v>79089</v>
          </cell>
          <cell r="L81">
            <v>9221</v>
          </cell>
        </row>
        <row r="82">
          <cell r="D82">
            <v>90039</v>
          </cell>
          <cell r="L82">
            <v>7900</v>
          </cell>
        </row>
        <row r="83">
          <cell r="D83">
            <v>49729</v>
          </cell>
          <cell r="L83">
            <v>3441</v>
          </cell>
        </row>
        <row r="84">
          <cell r="D84">
            <v>132010</v>
          </cell>
          <cell r="L84">
            <v>15198</v>
          </cell>
        </row>
        <row r="87">
          <cell r="D87">
            <v>65285</v>
          </cell>
          <cell r="L87">
            <v>8355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KV_Xmer_Fail"/>
      <sheetName val="1.SDN WISE"/>
      <sheetName val="2. Catwise fail"/>
      <sheetName val="3.Capwise fail"/>
      <sheetName val="6a.Summary Of Repeated Fail"/>
      <sheetName val="9.AMRPHS FAIL"/>
      <sheetName val="8.Repair cycle"/>
      <sheetName val="11.TC Maint"/>
      <sheetName val="14.TMS REPORT"/>
      <sheetName val="6b.Charging failure"/>
      <sheetName val="6.Repeated Fail"/>
      <sheetName val="4.SUPP GP-OGP Fail"/>
      <sheetName val="5.SGP REPAIR TEST"/>
      <sheetName val="7.Rep cost in %"/>
      <sheetName val="10.Jobwise Repaired in month"/>
      <sheetName val="Sheet1"/>
      <sheetName val="13.Detail report of PA"/>
    </sheetNames>
    <sheetDataSet>
      <sheetData sheetId="0">
        <row r="74">
          <cell r="D74">
            <v>13287</v>
          </cell>
          <cell r="L74">
            <v>295</v>
          </cell>
        </row>
        <row r="75">
          <cell r="D75">
            <v>160685</v>
          </cell>
          <cell r="L75">
            <v>13397</v>
          </cell>
        </row>
        <row r="76">
          <cell r="D76">
            <v>58109</v>
          </cell>
          <cell r="L76">
            <v>5624</v>
          </cell>
        </row>
        <row r="77">
          <cell r="D77">
            <v>76823</v>
          </cell>
          <cell r="L77">
            <v>7626</v>
          </cell>
        </row>
        <row r="78">
          <cell r="D78">
            <v>136939</v>
          </cell>
          <cell r="L78">
            <v>18834</v>
          </cell>
        </row>
        <row r="79">
          <cell r="D79">
            <v>46715</v>
          </cell>
          <cell r="L79">
            <v>5587</v>
          </cell>
        </row>
        <row r="80">
          <cell r="D80">
            <v>28710</v>
          </cell>
          <cell r="L80">
            <v>2829</v>
          </cell>
        </row>
        <row r="81">
          <cell r="D81">
            <v>77790</v>
          </cell>
          <cell r="L81">
            <v>7497</v>
          </cell>
        </row>
        <row r="82">
          <cell r="D82">
            <v>86878</v>
          </cell>
          <cell r="L82">
            <v>6027</v>
          </cell>
        </row>
        <row r="83">
          <cell r="D83">
            <v>48483</v>
          </cell>
          <cell r="L83">
            <v>3073</v>
          </cell>
        </row>
        <row r="84">
          <cell r="D84">
            <v>127021</v>
          </cell>
          <cell r="L84">
            <v>12673</v>
          </cell>
        </row>
        <row r="87">
          <cell r="D87">
            <v>63510</v>
          </cell>
          <cell r="L87">
            <v>6901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KV_Xmer_Fail"/>
      <sheetName val="1.SDN WISE"/>
      <sheetName val="2. Catwise fail"/>
      <sheetName val="3.Capwise fail"/>
      <sheetName val="6a.Summary Of Repeated Fail"/>
      <sheetName val="9.AMRPHS FAIL"/>
      <sheetName val="8.Repair cycle"/>
      <sheetName val="11.TC Maint"/>
      <sheetName val="14.TMS REPORT"/>
      <sheetName val="6b.Charging failure"/>
      <sheetName val="6.Repeated Fail"/>
      <sheetName val="4.SUPP GP-OGP Fail"/>
      <sheetName val="5.SGP REPAIR TEST"/>
      <sheetName val="7.Rep cost in %"/>
      <sheetName val="10.Jobwise Repaired in month"/>
      <sheetName val="Sheet1"/>
      <sheetName val="13.Detail report of PA"/>
      <sheetName val="15. feeder wise fail TC"/>
      <sheetName val="12.Power Analyzer"/>
    </sheetNames>
    <sheetDataSet>
      <sheetData sheetId="0">
        <row r="74">
          <cell r="D74">
            <v>13089</v>
          </cell>
          <cell r="L74">
            <v>197</v>
          </cell>
        </row>
        <row r="75">
          <cell r="D75">
            <v>156554</v>
          </cell>
          <cell r="L75">
            <v>7400</v>
          </cell>
        </row>
        <row r="76">
          <cell r="D76">
            <v>56759</v>
          </cell>
          <cell r="L76">
            <v>3047</v>
          </cell>
        </row>
        <row r="77">
          <cell r="D77">
            <v>74627</v>
          </cell>
          <cell r="L77">
            <v>4128</v>
          </cell>
        </row>
        <row r="78">
          <cell r="D78">
            <v>133117</v>
          </cell>
          <cell r="L78">
            <v>8765</v>
          </cell>
        </row>
        <row r="79">
          <cell r="D79">
            <v>45810</v>
          </cell>
          <cell r="L79">
            <v>3164</v>
          </cell>
        </row>
        <row r="80">
          <cell r="D80">
            <v>28220</v>
          </cell>
          <cell r="L80">
            <v>1604</v>
          </cell>
        </row>
        <row r="81">
          <cell r="D81">
            <v>75910</v>
          </cell>
          <cell r="L81">
            <v>3850</v>
          </cell>
        </row>
        <row r="82">
          <cell r="D82">
            <v>84712</v>
          </cell>
          <cell r="L82">
            <v>3236</v>
          </cell>
        </row>
        <row r="83">
          <cell r="D83">
            <v>47117</v>
          </cell>
          <cell r="L83">
            <v>1726</v>
          </cell>
        </row>
        <row r="84">
          <cell r="D84">
            <v>124312</v>
          </cell>
          <cell r="L84">
            <v>6359</v>
          </cell>
        </row>
        <row r="87">
          <cell r="D87">
            <v>61767</v>
          </cell>
          <cell r="L87">
            <v>3662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KV_Xmer_Fail"/>
      <sheetName val="1.SDN WISE"/>
      <sheetName val="2. Catwise fail"/>
      <sheetName val="3.Capwise fail"/>
      <sheetName val="6a.Summary Of Repeated Fail"/>
      <sheetName val="9.AMRPHS FAIL"/>
      <sheetName val="8.Repair cycle"/>
      <sheetName val="11.TC Maint"/>
      <sheetName val="14.TMS REPORT"/>
      <sheetName val="6b.Charging failure"/>
      <sheetName val="6.Repeated Fail"/>
      <sheetName val="4.SUPP GP-OGP Fail"/>
      <sheetName val="5.SGP REPAIR TEST"/>
      <sheetName val="7.Rep cost in %"/>
      <sheetName val="10.Jobwise Repaired in month"/>
      <sheetName val="Sheet1"/>
      <sheetName val="13.Detail report of PA"/>
      <sheetName val="15. feeder wise fail TC"/>
    </sheetNames>
    <sheetDataSet>
      <sheetData sheetId="0">
        <row r="74">
          <cell r="D74">
            <v>12788</v>
          </cell>
        </row>
        <row r="75">
          <cell r="D75">
            <v>148180</v>
          </cell>
        </row>
        <row r="76">
          <cell r="D76">
            <v>54592</v>
          </cell>
        </row>
        <row r="77">
          <cell r="D77">
            <v>71818</v>
          </cell>
        </row>
        <row r="78">
          <cell r="D78">
            <v>124643</v>
          </cell>
        </row>
        <row r="79">
          <cell r="D79">
            <v>43923</v>
          </cell>
        </row>
        <row r="80">
          <cell r="D80">
            <v>26705</v>
          </cell>
        </row>
        <row r="81">
          <cell r="D81">
            <v>72555</v>
          </cell>
        </row>
        <row r="82">
          <cell r="D82">
            <v>80392</v>
          </cell>
        </row>
        <row r="83">
          <cell r="D83">
            <v>42938</v>
          </cell>
        </row>
        <row r="84">
          <cell r="D84">
            <v>118729</v>
          </cell>
        </row>
        <row r="87">
          <cell r="D87">
            <v>59211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KV_Xmer_Fail"/>
      <sheetName val="1.SDN WISE"/>
      <sheetName val="2. Catwise fail"/>
      <sheetName val="3.Capwise fail"/>
      <sheetName val="6a.Summary Of Repeated Fail"/>
      <sheetName val="9.AMRPHS FAIL"/>
      <sheetName val="8.Repair cycle"/>
      <sheetName val="11.TC Maint"/>
      <sheetName val="14.TMS REPORT"/>
      <sheetName val="6b.Charging failure"/>
      <sheetName val="6.Repeated Fail"/>
      <sheetName val="4.SUPP GP-OGP Fail"/>
      <sheetName val="5.SGP REPAIR TEST"/>
      <sheetName val="7.Rep cost in %"/>
      <sheetName val="10.Jobwise Repaired in month"/>
      <sheetName val="Sheet1"/>
      <sheetName val="13.Detail report of PA"/>
    </sheetNames>
    <sheetDataSet>
      <sheetData sheetId="0">
        <row r="74">
          <cell r="D74">
            <v>12925</v>
          </cell>
          <cell r="L74">
            <v>97</v>
          </cell>
        </row>
        <row r="75">
          <cell r="D75">
            <v>152989</v>
          </cell>
          <cell r="L75">
            <v>1810</v>
          </cell>
        </row>
        <row r="76">
          <cell r="D76">
            <v>55642</v>
          </cell>
          <cell r="L76">
            <v>987</v>
          </cell>
        </row>
        <row r="77">
          <cell r="D77">
            <v>73123</v>
          </cell>
          <cell r="L77">
            <v>1093</v>
          </cell>
        </row>
        <row r="78">
          <cell r="D78">
            <v>129455</v>
          </cell>
          <cell r="L78">
            <v>1881</v>
          </cell>
        </row>
        <row r="79">
          <cell r="D79">
            <v>44859</v>
          </cell>
          <cell r="L79">
            <v>748</v>
          </cell>
        </row>
        <row r="80">
          <cell r="D80">
            <v>27236</v>
          </cell>
          <cell r="L80">
            <v>405</v>
          </cell>
        </row>
        <row r="81">
          <cell r="D81">
            <v>74786</v>
          </cell>
          <cell r="L81">
            <v>1302</v>
          </cell>
        </row>
        <row r="82">
          <cell r="D82">
            <v>82453</v>
          </cell>
          <cell r="L82">
            <v>1179</v>
          </cell>
        </row>
        <row r="83">
          <cell r="D83">
            <v>45830</v>
          </cell>
          <cell r="L83">
            <v>455</v>
          </cell>
        </row>
        <row r="84">
          <cell r="D84">
            <v>121970</v>
          </cell>
          <cell r="L84">
            <v>1933</v>
          </cell>
        </row>
        <row r="87">
          <cell r="D87">
            <v>60223</v>
          </cell>
          <cell r="L87">
            <v>1176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VCL CAT 1ST QTR"/>
      <sheetName val="1ST QTR-CAT"/>
      <sheetName val="1ST QTR-EACH MONTH"/>
      <sheetName val="1ST QTR-TOTAL"/>
      <sheetName val="PGVCL CAT 2ND QTR"/>
      <sheetName val="2ND QTR-CAT"/>
      <sheetName val="2ND QTR-EACH MONTH"/>
      <sheetName val="2ND QTR-TOAL"/>
      <sheetName val="PGVCL CAT 3RD QTR"/>
      <sheetName val="3RD QTR-CAT"/>
      <sheetName val="3RD QTR-EACH MONTH"/>
      <sheetName val="3RD QTR-TOAL"/>
      <sheetName val="PGVCL CAT 4TH QTR"/>
      <sheetName val="4TH QTR-CAT"/>
      <sheetName val="4TH QTR-EACH MONTH"/>
      <sheetName val="4TH QTR-TOTAL"/>
      <sheetName val="3. QTRLY REPORT CATWISE"/>
    </sheetNames>
    <sheetDataSet>
      <sheetData sheetId="0">
        <row r="5">
          <cell r="G5">
            <v>12.230645358709957</v>
          </cell>
          <cell r="S5">
            <v>1.1736723932028117</v>
          </cell>
          <cell r="AA5">
            <v>11.831980401393601</v>
          </cell>
        </row>
        <row r="6">
          <cell r="G6">
            <v>6.6904320762678005</v>
          </cell>
          <cell r="S6">
            <v>0.33085660645690501</v>
          </cell>
          <cell r="AA6">
            <v>9.475913466997298</v>
          </cell>
        </row>
        <row r="7">
          <cell r="G7">
            <v>3.6761024956266546</v>
          </cell>
          <cell r="S7">
            <v>0.18698495021589806</v>
          </cell>
          <cell r="AA7">
            <v>4.1402384883174337</v>
          </cell>
        </row>
        <row r="8">
          <cell r="G8">
            <v>2.2754463849670588</v>
          </cell>
          <cell r="S8">
            <v>0.13238207859274123</v>
          </cell>
          <cell r="AA8">
            <v>1.6885529470702589</v>
          </cell>
        </row>
        <row r="9">
          <cell r="G9">
            <v>6.497562375704713</v>
          </cell>
          <cell r="S9">
            <v>0.44149648550316184</v>
          </cell>
          <cell r="AA9">
            <v>7.5943782495769288</v>
          </cell>
        </row>
        <row r="11">
          <cell r="G11">
            <v>8.846969316962161</v>
          </cell>
          <cell r="S11">
            <v>0.71127652969518584</v>
          </cell>
          <cell r="AA11">
            <v>9.3047234321922936</v>
          </cell>
        </row>
        <row r="12">
          <cell r="G12">
            <v>4.5682973507950999</v>
          </cell>
          <cell r="S12">
            <v>0.20631694577951468</v>
          </cell>
          <cell r="AA12">
            <v>7.3484723775347085</v>
          </cell>
        </row>
        <row r="13">
          <cell r="G13">
            <v>2.4500262319304462</v>
          </cell>
          <cell r="S13">
            <v>0.12295284591712599</v>
          </cell>
          <cell r="AA13">
            <v>3.6413334861436506</v>
          </cell>
        </row>
        <row r="14">
          <cell r="G14">
            <v>1.2729382346533809</v>
          </cell>
          <cell r="S14">
            <v>7.3320589869637118E-2</v>
          </cell>
          <cell r="AA14">
            <v>1.3114504106007938</v>
          </cell>
        </row>
        <row r="15">
          <cell r="G15">
            <v>4.5024907895051394</v>
          </cell>
          <cell r="S15">
            <v>0.27291585082305964</v>
          </cell>
          <cell r="AA15">
            <v>6.0896583664382433</v>
          </cell>
        </row>
        <row r="17">
          <cell r="G17">
            <v>9.5550565255432449</v>
          </cell>
          <cell r="S17">
            <v>0.80196024449031111</v>
          </cell>
          <cell r="AA17">
            <v>9.4390901650015984</v>
          </cell>
        </row>
        <row r="18">
          <cell r="G18">
            <v>5.0868872068931568</v>
          </cell>
          <cell r="S18">
            <v>0.25710591776598096</v>
          </cell>
          <cell r="AA18">
            <v>7.446380275818437</v>
          </cell>
        </row>
        <row r="19">
          <cell r="G19">
            <v>2.6652379029754809</v>
          </cell>
          <cell r="S19">
            <v>0.16617504900377</v>
          </cell>
          <cell r="AA19">
            <v>3.1554171351044928</v>
          </cell>
        </row>
        <row r="20">
          <cell r="G20">
            <v>2.1171049525518155</v>
          </cell>
          <cell r="S20">
            <v>0.13339861983223958</v>
          </cell>
          <cell r="AA20">
            <v>1.4963221755346774</v>
          </cell>
        </row>
        <row r="21">
          <cell r="G21">
            <v>4.9457350557745956</v>
          </cell>
          <cell r="S21">
            <v>0.32940729792731782</v>
          </cell>
          <cell r="AA21">
            <v>5.9595177685725957</v>
          </cell>
        </row>
        <row r="24">
          <cell r="G24">
            <v>18.186176684228265</v>
          </cell>
          <cell r="S24">
            <v>1.9935429854388329</v>
          </cell>
          <cell r="AA24">
            <v>16.670644311826234</v>
          </cell>
        </row>
        <row r="25">
          <cell r="G25">
            <v>10.399261858346852</v>
          </cell>
          <cell r="S25">
            <v>0.52813516115760695</v>
          </cell>
          <cell r="AA25">
            <v>13.616471496239033</v>
          </cell>
        </row>
        <row r="26">
          <cell r="G26">
            <v>5.9020671749213145</v>
          </cell>
          <cell r="S26">
            <v>0.27127790710293198</v>
          </cell>
          <cell r="AA26">
            <v>5.6190648470685405</v>
          </cell>
        </row>
        <row r="27">
          <cell r="G27">
            <v>3.4332348136467079</v>
          </cell>
          <cell r="S27">
            <v>0.19024629134757912</v>
          </cell>
          <cell r="AA27">
            <v>2.2567397852711495</v>
          </cell>
        </row>
        <row r="28">
          <cell r="G28">
            <v>10.018646597191559</v>
          </cell>
          <cell r="S28">
            <v>0.72002350394925696</v>
          </cell>
          <cell r="AA28">
            <v>10.713549484226295</v>
          </cell>
        </row>
      </sheetData>
      <sheetData sheetId="1"/>
      <sheetData sheetId="2"/>
      <sheetData sheetId="3"/>
      <sheetData sheetId="4">
        <row r="5">
          <cell r="G5">
            <v>17.856457445451941</v>
          </cell>
          <cell r="S5">
            <v>1.9885897608953016</v>
          </cell>
          <cell r="AA5">
            <v>16.499907572237746</v>
          </cell>
        </row>
        <row r="6">
          <cell r="G6">
            <v>9.6635465221852659</v>
          </cell>
          <cell r="S6">
            <v>0.49320808769761659</v>
          </cell>
          <cell r="AA6">
            <v>13.003061919292286</v>
          </cell>
        </row>
        <row r="7">
          <cell r="G7">
            <v>4.443842182276037</v>
          </cell>
          <cell r="S7">
            <v>0.20966642847568437</v>
          </cell>
          <cell r="AA7">
            <v>4.9163769394076091</v>
          </cell>
        </row>
        <row r="8">
          <cell r="G8">
            <v>3.2512720101290133</v>
          </cell>
          <cell r="S8">
            <v>0.19687712099746257</v>
          </cell>
          <cell r="AA8">
            <v>2.1195524783605308</v>
          </cell>
        </row>
        <row r="9">
          <cell r="G9">
            <v>9.1214942556598722</v>
          </cell>
          <cell r="S9">
            <v>0.68418920811295791</v>
          </cell>
          <cell r="AA9">
            <v>10.226796099666526</v>
          </cell>
        </row>
        <row r="11">
          <cell r="G11">
            <v>18.741429766823646</v>
          </cell>
          <cell r="S11">
            <v>1.9642568772479589</v>
          </cell>
          <cell r="AA11">
            <v>17.896890832498499</v>
          </cell>
        </row>
        <row r="12">
          <cell r="G12">
            <v>9.5626027777561564</v>
          </cell>
          <cell r="S12">
            <v>0.46693653984365063</v>
          </cell>
          <cell r="AA12">
            <v>13.549150924059271</v>
          </cell>
        </row>
        <row r="13">
          <cell r="G13">
            <v>4.2493131545790295</v>
          </cell>
          <cell r="S13">
            <v>0.20688487434308933</v>
          </cell>
          <cell r="AA13">
            <v>4.8401378564646507</v>
          </cell>
        </row>
        <row r="14">
          <cell r="G14">
            <v>2.9194348556014562</v>
          </cell>
          <cell r="S14">
            <v>0.14786865564421281</v>
          </cell>
          <cell r="AA14">
            <v>1.9007036010035274</v>
          </cell>
        </row>
        <row r="15">
          <cell r="G15">
            <v>9.1442824273188013</v>
          </cell>
          <cell r="S15">
            <v>0.66443992189099177</v>
          </cell>
          <cell r="AA15">
            <v>10.624885114620653</v>
          </cell>
        </row>
        <row r="17">
          <cell r="G17">
            <v>17.114861811478292</v>
          </cell>
          <cell r="S17">
            <v>1.9750038883827914</v>
          </cell>
          <cell r="AA17">
            <v>15.450484538522785</v>
          </cell>
        </row>
        <row r="18">
          <cell r="G18">
            <v>9.8099097721364128</v>
          </cell>
          <cell r="S18">
            <v>0.5383227043648583</v>
          </cell>
          <cell r="AA18">
            <v>12.244268936576111</v>
          </cell>
        </row>
        <row r="19">
          <cell r="G19">
            <v>4.5098646918215595</v>
          </cell>
          <cell r="S19">
            <v>0.21201545141086212</v>
          </cell>
          <cell r="AA19">
            <v>5.0676648991010236</v>
          </cell>
        </row>
        <row r="20">
          <cell r="G20">
            <v>3.1424442142924396</v>
          </cell>
          <cell r="S20">
            <v>0.19774621426105474</v>
          </cell>
          <cell r="AA20">
            <v>1.824338574522173</v>
          </cell>
        </row>
        <row r="21">
          <cell r="G21">
            <v>9.0040290882332901</v>
          </cell>
          <cell r="S21">
            <v>0.69503917882865796</v>
          </cell>
          <cell r="AA21">
            <v>9.7372784597297848</v>
          </cell>
        </row>
        <row r="24">
          <cell r="G24">
            <v>17.713697821654684</v>
          </cell>
          <cell r="S24">
            <v>2.0264006450382133</v>
          </cell>
          <cell r="AA24">
            <v>16.153645777443931</v>
          </cell>
        </row>
        <row r="25">
          <cell r="G25">
            <v>9.6180922913820623</v>
          </cell>
          <cell r="S25">
            <v>0.47436604331012672</v>
          </cell>
          <cell r="AA25">
            <v>13.216001051883426</v>
          </cell>
        </row>
        <row r="26">
          <cell r="G26">
            <v>4.5719282810836903</v>
          </cell>
          <cell r="S26">
            <v>0.21009346242360064</v>
          </cell>
          <cell r="AA26">
            <v>4.8412092008839247</v>
          </cell>
        </row>
        <row r="27">
          <cell r="G27">
            <v>3.360059859386912</v>
          </cell>
          <cell r="S27">
            <v>0.19600834674522377</v>
          </cell>
          <cell r="AA27">
            <v>2.4146580203107795</v>
          </cell>
        </row>
        <row r="28">
          <cell r="G28">
            <v>9.0937951085543585</v>
          </cell>
          <cell r="S28">
            <v>0.68247835238810417</v>
          </cell>
          <cell r="AA28">
            <v>10.154436626816477</v>
          </cell>
        </row>
      </sheetData>
      <sheetData sheetId="5"/>
      <sheetData sheetId="6"/>
      <sheetData sheetId="7"/>
      <sheetData sheetId="8">
        <row r="5">
          <cell r="G5">
            <v>12.300270607334204</v>
          </cell>
          <cell r="S5">
            <v>1.086705930564233</v>
          </cell>
          <cell r="AA5">
            <v>13.849512386172167</v>
          </cell>
        </row>
        <row r="6">
          <cell r="G6">
            <v>5.2684166888099258</v>
          </cell>
          <cell r="S6">
            <v>0.26537710177626173</v>
          </cell>
          <cell r="AA6">
            <v>9.0815606408471119</v>
          </cell>
        </row>
        <row r="7">
          <cell r="G7">
            <v>2.8844051083632052</v>
          </cell>
          <cell r="S7">
            <v>0.15570097635092317</v>
          </cell>
          <cell r="AA7">
            <v>4.131619356157799</v>
          </cell>
        </row>
        <row r="8">
          <cell r="G8">
            <v>1.9686844259595571</v>
          </cell>
          <cell r="S8">
            <v>0.14117441897544786</v>
          </cell>
          <cell r="AA8">
            <v>1.4414040568473021</v>
          </cell>
        </row>
        <row r="9">
          <cell r="G9">
            <v>5.6860067166536004</v>
          </cell>
          <cell r="S9">
            <v>0.38896236439130105</v>
          </cell>
          <cell r="AA9">
            <v>7.8823787883901213</v>
          </cell>
        </row>
        <row r="11">
          <cell r="G11">
            <v>13.957549354832663</v>
          </cell>
          <cell r="S11">
            <v>1.2909442926394905</v>
          </cell>
          <cell r="AA11">
            <v>15.72562827615322</v>
          </cell>
        </row>
        <row r="12">
          <cell r="G12">
            <v>6.0420267286725808</v>
          </cell>
          <cell r="S12">
            <v>0.3082607052776225</v>
          </cell>
          <cell r="AA12">
            <v>9.8497677105512622</v>
          </cell>
        </row>
        <row r="13">
          <cell r="G13">
            <v>3.0455013435577878</v>
          </cell>
          <cell r="S13">
            <v>0.16485483637286369</v>
          </cell>
          <cell r="AA13">
            <v>3.8719854358245764</v>
          </cell>
        </row>
        <row r="14">
          <cell r="G14">
            <v>2.1773033623253886</v>
          </cell>
          <cell r="S14">
            <v>0.16483879052298636</v>
          </cell>
          <cell r="AA14">
            <v>1.4610583982830678</v>
          </cell>
        </row>
        <row r="15">
          <cell r="G15">
            <v>6.376823424718804</v>
          </cell>
          <cell r="S15">
            <v>0.45082442947646756</v>
          </cell>
          <cell r="AA15">
            <v>8.4400433480013142</v>
          </cell>
        </row>
        <row r="17">
          <cell r="G17">
            <v>11.763132654436117</v>
          </cell>
          <cell r="S17">
            <v>1.1260438029945232</v>
          </cell>
          <cell r="AA17">
            <v>14.615922822718472</v>
          </cell>
        </row>
        <row r="18">
          <cell r="G18">
            <v>5.3100638607679489</v>
          </cell>
          <cell r="S18">
            <v>0.25265255026136274</v>
          </cell>
          <cell r="AA18">
            <v>9.6018690402935096</v>
          </cell>
        </row>
        <row r="19">
          <cell r="G19">
            <v>2.7480696831960172</v>
          </cell>
          <cell r="S19">
            <v>0.1284657526264722</v>
          </cell>
          <cell r="AA19">
            <v>4.5088449661996171</v>
          </cell>
        </row>
        <row r="20">
          <cell r="G20">
            <v>1.7293068038362256</v>
          </cell>
          <cell r="S20">
            <v>9.0149609186089344E-2</v>
          </cell>
          <cell r="AA20">
            <v>1.5154975222806324</v>
          </cell>
        </row>
        <row r="21">
          <cell r="G21">
            <v>5.5261451053346073</v>
          </cell>
          <cell r="S21">
            <v>0.38024395127947858</v>
          </cell>
          <cell r="AA21">
            <v>8.3829562897611147</v>
          </cell>
        </row>
        <row r="24">
          <cell r="G24">
            <v>11.195285826473256</v>
          </cell>
          <cell r="S24">
            <v>0.84536375964010479</v>
          </cell>
          <cell r="AA24">
            <v>11.228913821416867</v>
          </cell>
        </row>
        <row r="25">
          <cell r="G25">
            <v>4.4581883663969295</v>
          </cell>
          <cell r="S25">
            <v>0.23544198684445394</v>
          </cell>
          <cell r="AA25">
            <v>7.799785800109567</v>
          </cell>
        </row>
        <row r="26">
          <cell r="G26">
            <v>2.8607146024377856</v>
          </cell>
          <cell r="S26">
            <v>0.17387918039828332</v>
          </cell>
          <cell r="AA26">
            <v>4.0120115627751733</v>
          </cell>
        </row>
        <row r="27">
          <cell r="G27">
            <v>1.9991826150680685</v>
          </cell>
          <cell r="S27">
            <v>0.16844004356254585</v>
          </cell>
          <cell r="AA27">
            <v>1.3478959384424589</v>
          </cell>
        </row>
        <row r="28">
          <cell r="G28">
            <v>5.1593583752476926</v>
          </cell>
          <cell r="S28">
            <v>0.33621180779772614</v>
          </cell>
          <cell r="AA28">
            <v>6.828449078253306</v>
          </cell>
        </row>
      </sheetData>
      <sheetData sheetId="9"/>
      <sheetData sheetId="10"/>
      <sheetData sheetId="11"/>
      <sheetData sheetId="12">
        <row r="5">
          <cell r="G5">
            <v>8.094231329081115</v>
          </cell>
          <cell r="S5">
            <v>0.67439443148778278</v>
          </cell>
          <cell r="AA5">
            <v>10.539807297033073</v>
          </cell>
        </row>
        <row r="6">
          <cell r="G6">
            <v>4.0577956301052369</v>
          </cell>
          <cell r="S6">
            <v>0.20294603675201425</v>
          </cell>
          <cell r="AA6">
            <v>7.7913295034458745</v>
          </cell>
        </row>
        <row r="7">
          <cell r="G7">
            <v>2.5839356984048996</v>
          </cell>
          <cell r="S7">
            <v>0.12867190012557914</v>
          </cell>
          <cell r="AA7">
            <v>4.5783854677058642</v>
          </cell>
        </row>
        <row r="8">
          <cell r="G8">
            <v>1.666751190375567</v>
          </cell>
          <cell r="S8">
            <v>0.10467738322945264</v>
          </cell>
          <cell r="AA8">
            <v>1.4716141210943003</v>
          </cell>
        </row>
        <row r="9">
          <cell r="G9">
            <v>4.2502654871817871</v>
          </cell>
          <cell r="S9">
            <v>0.26923555097377416</v>
          </cell>
          <cell r="AA9">
            <v>6.9215402312406082</v>
          </cell>
        </row>
        <row r="11">
          <cell r="G11">
            <v>8.3450182779945621</v>
          </cell>
          <cell r="S11">
            <v>0.77462853537443477</v>
          </cell>
          <cell r="AA11">
            <v>9.6819215137983008</v>
          </cell>
        </row>
        <row r="12">
          <cell r="G12">
            <v>4.9220139831485135</v>
          </cell>
          <cell r="S12">
            <v>0.27761100342322503</v>
          </cell>
          <cell r="AA12">
            <v>7.6931938433170286</v>
          </cell>
        </row>
        <row r="13">
          <cell r="G13">
            <v>3.4356765823008684</v>
          </cell>
          <cell r="S13">
            <v>0.19344387458066722</v>
          </cell>
          <cell r="AA13">
            <v>5.9337806017617014</v>
          </cell>
        </row>
        <row r="14">
          <cell r="G14">
            <v>1.9724856882338011</v>
          </cell>
          <cell r="S14">
            <v>0.12174234293091186</v>
          </cell>
          <cell r="AA14">
            <v>1.4840432032035795</v>
          </cell>
        </row>
        <row r="15">
          <cell r="G15">
            <v>4.9688914673212556</v>
          </cell>
          <cell r="S15">
            <v>0.34392492364495358</v>
          </cell>
          <cell r="AA15">
            <v>7.2637035615037178</v>
          </cell>
        </row>
        <row r="17">
          <cell r="G17">
            <v>8.0322742192826464</v>
          </cell>
          <cell r="S17">
            <v>0.66550924945644407</v>
          </cell>
          <cell r="AA17">
            <v>9.1035342264519628</v>
          </cell>
        </row>
        <row r="18">
          <cell r="G18">
            <v>3.6049838172125872</v>
          </cell>
          <cell r="S18">
            <v>0.18974708068932547</v>
          </cell>
          <cell r="AA18">
            <v>7.1055396284999341</v>
          </cell>
        </row>
        <row r="19">
          <cell r="G19">
            <v>2.2008341478784232</v>
          </cell>
          <cell r="S19">
            <v>0.12029641832887571</v>
          </cell>
          <cell r="AA19">
            <v>3.5310117903164016</v>
          </cell>
        </row>
        <row r="20">
          <cell r="G20">
            <v>1.6045713856072781</v>
          </cell>
          <cell r="S20">
            <v>0.12045231404466754</v>
          </cell>
          <cell r="AA20">
            <v>1.3682954107574177</v>
          </cell>
        </row>
        <row r="21">
          <cell r="G21">
            <v>3.9158893232316427</v>
          </cell>
          <cell r="S21">
            <v>0.25951063254553947</v>
          </cell>
          <cell r="AA21">
            <v>5.9414662694621203</v>
          </cell>
        </row>
        <row r="24">
          <cell r="G24">
            <v>7.9062941183692006</v>
          </cell>
          <cell r="S24">
            <v>0.58343309930685017</v>
          </cell>
          <cell r="AA24">
            <v>12.827712780976466</v>
          </cell>
        </row>
        <row r="25">
          <cell r="G25">
            <v>3.6468513877110023</v>
          </cell>
          <cell r="S25">
            <v>0.14153095217135173</v>
          </cell>
          <cell r="AA25">
            <v>8.5748901260038615</v>
          </cell>
        </row>
        <row r="26">
          <cell r="G26">
            <v>2.1161350090158324</v>
          </cell>
          <cell r="S26">
            <v>7.2360019310379345E-2</v>
          </cell>
          <cell r="AA26">
            <v>4.2712591896436631</v>
          </cell>
        </row>
        <row r="27">
          <cell r="G27">
            <v>1.4238338568280906</v>
          </cell>
          <cell r="S27">
            <v>7.1918901286078044E-2</v>
          </cell>
          <cell r="AA27">
            <v>1.5622896254277812</v>
          </cell>
        </row>
        <row r="28">
          <cell r="G28">
            <v>3.8669398435274425</v>
          </cell>
          <cell r="S28">
            <v>0.20439265366842091</v>
          </cell>
          <cell r="AA28">
            <v>7.5590544041998688</v>
          </cell>
        </row>
      </sheetData>
      <sheetData sheetId="13"/>
      <sheetData sheetId="14"/>
      <sheetData sheetId="15"/>
      <sheetData sheetId="1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FI"/>
      <sheetName val="SAIDI"/>
      <sheetName val="MAIFI"/>
      <sheetName val="SEPT-CAT"/>
      <sheetName val="SEPT-TOT"/>
      <sheetName val="DEC-CAT"/>
      <sheetName val="DEC-TOT"/>
      <sheetName val="JAN-CAT"/>
      <sheetName val="JAN-TOT"/>
      <sheetName val="FEB-CAT"/>
      <sheetName val="FEB-TOT"/>
      <sheetName val="MAR-CAT"/>
      <sheetName val="MAR-TOT"/>
      <sheetName val="APR-CAT"/>
      <sheetName val="APR-TOT"/>
      <sheetName val="MAY-CAT"/>
      <sheetName val="MAY-TOT"/>
      <sheetName val="JUNE-CAT"/>
      <sheetName val="JUNE-TOT"/>
      <sheetName val="JULY-CAT"/>
      <sheetName val="JULY-TOT"/>
      <sheetName val="AUG-CAT"/>
      <sheetName val="AUG-TOT"/>
      <sheetName val="OCT-CAT"/>
      <sheetName val="OCT-TOT"/>
      <sheetName val="NOV-CAT"/>
      <sheetName val="NOV-TOT"/>
    </sheetNames>
    <sheetDataSet>
      <sheetData sheetId="0"/>
      <sheetData sheetId="1"/>
      <sheetData sheetId="2"/>
      <sheetData sheetId="3">
        <row r="20">
          <cell r="C20">
            <v>1104256</v>
          </cell>
          <cell r="D20">
            <v>1118280</v>
          </cell>
          <cell r="F20">
            <v>19808874</v>
          </cell>
          <cell r="M20">
            <v>0.11820129081832649</v>
          </cell>
          <cell r="N20">
            <v>1104256</v>
          </cell>
          <cell r="O20">
            <v>130524.48459388193</v>
          </cell>
          <cell r="P20">
            <v>1118280</v>
          </cell>
          <cell r="R20">
            <v>2266083.313333333</v>
          </cell>
          <cell r="S20">
            <v>2.0264006450382133</v>
          </cell>
          <cell r="V20">
            <v>56273</v>
          </cell>
          <cell r="W20">
            <v>1101852</v>
          </cell>
          <cell r="X20">
            <v>62004517596</v>
          </cell>
          <cell r="Y20">
            <v>1118280</v>
          </cell>
          <cell r="Z20">
            <v>18064299</v>
          </cell>
          <cell r="AA20">
            <v>16.153645777443931</v>
          </cell>
        </row>
        <row r="33">
          <cell r="C33">
            <v>1698154</v>
          </cell>
          <cell r="D33">
            <v>1931773</v>
          </cell>
          <cell r="F33">
            <v>18579971</v>
          </cell>
          <cell r="G33">
            <v>9.6180922913820623</v>
          </cell>
          <cell r="M33">
            <v>4.5649143823531503E-2</v>
          </cell>
          <cell r="N33">
            <v>1698154</v>
          </cell>
          <cell r="O33">
            <v>77519.276180505316</v>
          </cell>
          <cell r="P33">
            <v>1931773</v>
          </cell>
          <cell r="R33">
            <v>916367.5145833334</v>
          </cell>
          <cell r="S33">
            <v>0.47436604331012672</v>
          </cell>
          <cell r="V33">
            <v>17204</v>
          </cell>
          <cell r="W33">
            <v>1852378</v>
          </cell>
          <cell r="X33">
            <v>31868311112</v>
          </cell>
          <cell r="Y33">
            <v>1931773</v>
          </cell>
          <cell r="Z33">
            <v>25530314</v>
          </cell>
          <cell r="AA33">
            <v>13.216001051883426</v>
          </cell>
        </row>
        <row r="46">
          <cell r="C46">
            <v>1790374</v>
          </cell>
          <cell r="D46">
            <v>2221004</v>
          </cell>
          <cell r="F46">
            <v>10154271</v>
          </cell>
          <cell r="G46">
            <v>4.5719282810836903</v>
          </cell>
          <cell r="M46">
            <v>4.3258452641973609E-2</v>
          </cell>
          <cell r="N46">
            <v>1790374</v>
          </cell>
          <cell r="O46">
            <v>77448.808890420856</v>
          </cell>
          <cell r="P46">
            <v>2221004</v>
          </cell>
          <cell r="R46">
            <v>466618.42041666672</v>
          </cell>
          <cell r="S46">
            <v>0.21009346242360064</v>
          </cell>
          <cell r="V46">
            <v>3521</v>
          </cell>
          <cell r="W46">
            <v>1710155</v>
          </cell>
          <cell r="X46">
            <v>6021455755</v>
          </cell>
          <cell r="Y46">
            <v>2221004</v>
          </cell>
          <cell r="Z46">
            <v>10752345</v>
          </cell>
          <cell r="AA46">
            <v>4.8412092008839247</v>
          </cell>
        </row>
        <row r="59">
          <cell r="C59">
            <v>58153</v>
          </cell>
          <cell r="D59">
            <v>106249</v>
          </cell>
          <cell r="F59">
            <v>357003</v>
          </cell>
          <cell r="G59">
            <v>3.360059859386912</v>
          </cell>
          <cell r="N59">
            <v>58153</v>
          </cell>
          <cell r="O59">
            <v>3293.2437783302807</v>
          </cell>
          <cell r="P59">
            <v>106249</v>
          </cell>
          <cell r="R59">
            <v>20825.690833333279</v>
          </cell>
          <cell r="S59">
            <v>0.19600834674522377</v>
          </cell>
          <cell r="V59">
            <v>2130</v>
          </cell>
          <cell r="W59">
            <v>42662</v>
          </cell>
          <cell r="X59">
            <v>90870060</v>
          </cell>
          <cell r="Y59">
            <v>106249</v>
          </cell>
          <cell r="Z59">
            <v>256555</v>
          </cell>
          <cell r="AA59">
            <v>2.4146580203107795</v>
          </cell>
        </row>
        <row r="72">
          <cell r="M72">
            <v>0.1003252534989255</v>
          </cell>
          <cell r="N72">
            <v>4650937</v>
          </cell>
          <cell r="O72">
            <v>466606.43353253207</v>
          </cell>
          <cell r="P72">
            <v>5377306</v>
          </cell>
          <cell r="R72">
            <v>3669894.9391666669</v>
          </cell>
        </row>
      </sheetData>
      <sheetData sheetId="4"/>
      <sheetData sheetId="5">
        <row r="20">
          <cell r="C20">
            <v>1079363</v>
          </cell>
          <cell r="D20">
            <v>1132033</v>
          </cell>
          <cell r="F20">
            <v>12673433</v>
          </cell>
          <cell r="M20">
            <v>7.5630430746651517E-2</v>
          </cell>
          <cell r="N20">
            <v>1079363</v>
          </cell>
          <cell r="O20">
            <v>81632.688621998022</v>
          </cell>
          <cell r="P20">
            <v>1132033</v>
          </cell>
          <cell r="R20">
            <v>956979.67291666672</v>
          </cell>
          <cell r="S20">
            <v>0.84536375964010479</v>
          </cell>
          <cell r="V20">
            <v>39101</v>
          </cell>
          <cell r="W20">
            <v>1089893</v>
          </cell>
          <cell r="X20">
            <v>42615906193</v>
          </cell>
          <cell r="Y20">
            <v>1132033</v>
          </cell>
          <cell r="Z20">
            <v>12711501</v>
          </cell>
          <cell r="AA20">
            <v>11.228913821416867</v>
          </cell>
        </row>
        <row r="33">
          <cell r="C33">
            <v>1563435</v>
          </cell>
          <cell r="D33">
            <v>1945846</v>
          </cell>
          <cell r="F33">
            <v>8674948</v>
          </cell>
          <cell r="G33">
            <v>4.4581883663969295</v>
          </cell>
          <cell r="M33">
            <v>4.6386334316659811E-2</v>
          </cell>
          <cell r="N33">
            <v>1563435</v>
          </cell>
          <cell r="O33">
            <v>72522.018592367036</v>
          </cell>
          <cell r="P33">
            <v>1945846</v>
          </cell>
          <cell r="R33">
            <v>458133.84833333333</v>
          </cell>
          <cell r="S33">
            <v>0.23544198684445394</v>
          </cell>
          <cell r="V33">
            <v>10532</v>
          </cell>
          <cell r="W33">
            <v>1830854</v>
          </cell>
          <cell r="X33">
            <v>19282554328</v>
          </cell>
          <cell r="Y33">
            <v>1945846</v>
          </cell>
          <cell r="Z33">
            <v>15177182</v>
          </cell>
          <cell r="AA33">
            <v>7.799785800109567</v>
          </cell>
        </row>
        <row r="46">
          <cell r="C46">
            <v>1642725</v>
          </cell>
          <cell r="D46">
            <v>2232682</v>
          </cell>
          <cell r="F46">
            <v>6387066</v>
          </cell>
          <cell r="G46">
            <v>2.8607146024377856</v>
          </cell>
          <cell r="M46">
            <v>5.7742343668666755E-2</v>
          </cell>
          <cell r="N46">
            <v>1642725</v>
          </cell>
          <cell r="O46">
            <v>94854.791503110595</v>
          </cell>
          <cell r="P46">
            <v>2232682</v>
          </cell>
          <cell r="R46">
            <v>388216.91625000001</v>
          </cell>
          <cell r="S46">
            <v>0.17387918039828332</v>
          </cell>
          <cell r="V46">
            <v>2843</v>
          </cell>
          <cell r="W46">
            <v>1869186</v>
          </cell>
          <cell r="X46">
            <v>5314095798</v>
          </cell>
          <cell r="Y46">
            <v>2232682</v>
          </cell>
          <cell r="Z46">
            <v>8957546</v>
          </cell>
          <cell r="AA46">
            <v>4.0120115627751733</v>
          </cell>
        </row>
        <row r="59">
          <cell r="C59">
            <v>50557</v>
          </cell>
          <cell r="D59">
            <v>106437</v>
          </cell>
          <cell r="F59">
            <v>212787</v>
          </cell>
          <cell r="G59">
            <v>1.9991826150680685</v>
          </cell>
          <cell r="N59">
            <v>50557</v>
          </cell>
          <cell r="O59">
            <v>3407.7669050063851</v>
          </cell>
          <cell r="P59">
            <v>106437</v>
          </cell>
          <cell r="R59">
            <v>17928.252916666694</v>
          </cell>
          <cell r="S59">
            <v>0.16844004356254585</v>
          </cell>
          <cell r="V59">
            <v>1100</v>
          </cell>
          <cell r="W59">
            <v>45337</v>
          </cell>
          <cell r="X59">
            <v>49870700</v>
          </cell>
          <cell r="Y59">
            <v>106437</v>
          </cell>
          <cell r="Z59">
            <v>143466</v>
          </cell>
          <cell r="AA59">
            <v>1.3478959384424589</v>
          </cell>
        </row>
        <row r="72">
          <cell r="M72">
            <v>7.0277137033085926E-2</v>
          </cell>
          <cell r="N72">
            <v>4336080</v>
          </cell>
          <cell r="O72">
            <v>304727.28834642324</v>
          </cell>
          <cell r="P72">
            <v>5416998</v>
          </cell>
          <cell r="R72">
            <v>1821258.6904166669</v>
          </cell>
        </row>
      </sheetData>
      <sheetData sheetId="6"/>
      <sheetData sheetId="7">
        <row r="20">
          <cell r="C20">
            <v>1095965</v>
          </cell>
          <cell r="D20">
            <v>1135792</v>
          </cell>
          <cell r="F20">
            <v>9478205</v>
          </cell>
          <cell r="M20">
            <v>8.7516493342013182E-2</v>
          </cell>
          <cell r="N20">
            <v>1095965</v>
          </cell>
          <cell r="O20">
            <v>95915.013625579479</v>
          </cell>
          <cell r="P20">
            <v>1135792</v>
          </cell>
          <cell r="R20">
            <v>879816.89344999997</v>
          </cell>
          <cell r="S20">
            <v>0.77462853537443477</v>
          </cell>
          <cell r="V20">
            <v>34832</v>
          </cell>
          <cell r="W20">
            <v>1101286</v>
          </cell>
          <cell r="X20">
            <v>38359993952</v>
          </cell>
          <cell r="Y20">
            <v>1135792</v>
          </cell>
          <cell r="Z20">
            <v>10996649</v>
          </cell>
          <cell r="AA20">
            <v>9.6819215137983008</v>
          </cell>
        </row>
        <row r="33">
          <cell r="C33">
            <v>1586367</v>
          </cell>
          <cell r="D33">
            <v>1952350</v>
          </cell>
          <cell r="F33">
            <v>9609494</v>
          </cell>
          <cell r="G33">
            <v>4.9220139831485135</v>
          </cell>
          <cell r="M33">
            <v>5.1684993871179641E-2</v>
          </cell>
          <cell r="N33">
            <v>1586367</v>
          </cell>
          <cell r="O33">
            <v>81991.368672441633</v>
          </cell>
          <cell r="P33">
            <v>1952350</v>
          </cell>
          <cell r="R33">
            <v>541993.84253333334</v>
          </cell>
          <cell r="S33">
            <v>0.27761100342322503</v>
          </cell>
          <cell r="V33">
            <v>10249</v>
          </cell>
          <cell r="W33">
            <v>1870108</v>
          </cell>
          <cell r="X33">
            <v>19166736892</v>
          </cell>
          <cell r="Y33">
            <v>1952350</v>
          </cell>
          <cell r="Z33">
            <v>15019807</v>
          </cell>
          <cell r="AA33">
            <v>7.6931938433170286</v>
          </cell>
        </row>
        <row r="46">
          <cell r="C46">
            <v>1645962</v>
          </cell>
          <cell r="D46">
            <v>2233409</v>
          </cell>
          <cell r="F46">
            <v>7673271</v>
          </cell>
          <cell r="G46">
            <v>3.4356765823008684</v>
          </cell>
          <cell r="M46">
            <v>5.5105303647909804E-2</v>
          </cell>
          <cell r="N46">
            <v>1645962</v>
          </cell>
          <cell r="O46">
            <v>90701.235802920914</v>
          </cell>
          <cell r="P46">
            <v>2233409</v>
          </cell>
          <cell r="R46">
            <v>432039.2904833334</v>
          </cell>
          <cell r="S46">
            <v>0.19344387458066722</v>
          </cell>
          <cell r="V46">
            <v>3914</v>
          </cell>
          <cell r="W46">
            <v>1927956</v>
          </cell>
          <cell r="X46">
            <v>7546019784</v>
          </cell>
          <cell r="Y46">
            <v>2233409</v>
          </cell>
          <cell r="Z46">
            <v>13252559</v>
          </cell>
          <cell r="AA46">
            <v>5.9337806017617014</v>
          </cell>
        </row>
        <row r="59">
          <cell r="C59">
            <v>50608</v>
          </cell>
          <cell r="D59">
            <v>106381</v>
          </cell>
          <cell r="F59">
            <v>209835</v>
          </cell>
          <cell r="G59">
            <v>1.9724856882338011</v>
          </cell>
          <cell r="N59">
            <v>50608</v>
          </cell>
          <cell r="O59">
            <v>3385.3388408690603</v>
          </cell>
          <cell r="P59">
            <v>106381</v>
          </cell>
          <cell r="R59">
            <v>12951.072183333335</v>
          </cell>
          <cell r="S59">
            <v>0.12174234293091186</v>
          </cell>
          <cell r="V59">
            <v>1246</v>
          </cell>
          <cell r="W59">
            <v>39300</v>
          </cell>
          <cell r="X59">
            <v>48967800</v>
          </cell>
          <cell r="Y59">
            <v>106381</v>
          </cell>
          <cell r="Z59">
            <v>157874</v>
          </cell>
          <cell r="AA59">
            <v>1.4840432032035795</v>
          </cell>
        </row>
        <row r="72">
          <cell r="M72">
            <v>7.8269581259851242E-2</v>
          </cell>
          <cell r="N72">
            <v>4378902</v>
          </cell>
          <cell r="O72">
            <v>342734.8259179251</v>
          </cell>
          <cell r="P72">
            <v>5427932</v>
          </cell>
          <cell r="R72">
            <v>1866801.0986500001</v>
          </cell>
        </row>
      </sheetData>
      <sheetData sheetId="8"/>
      <sheetData sheetId="9">
        <row r="20">
          <cell r="C20">
            <v>1072639</v>
          </cell>
          <cell r="D20">
            <v>1138184</v>
          </cell>
          <cell r="F20">
            <v>9142206</v>
          </cell>
          <cell r="M20">
            <v>8.14012919758276E-2</v>
          </cell>
          <cell r="N20">
            <v>1072639</v>
          </cell>
          <cell r="O20">
            <v>87314.200423659742</v>
          </cell>
          <cell r="P20">
            <v>1138184</v>
          </cell>
          <cell r="R20">
            <v>757471.97958333336</v>
          </cell>
          <cell r="S20">
            <v>0.66550924945644407</v>
          </cell>
          <cell r="V20">
            <v>33587</v>
          </cell>
          <cell r="W20">
            <v>1083087</v>
          </cell>
          <cell r="X20">
            <v>36377643069</v>
          </cell>
          <cell r="Y20">
            <v>1138184</v>
          </cell>
          <cell r="Z20">
            <v>10361497</v>
          </cell>
          <cell r="AA20">
            <v>9.1035342264519628</v>
          </cell>
        </row>
        <row r="33">
          <cell r="C33">
            <v>1445746</v>
          </cell>
          <cell r="D33">
            <v>1953001</v>
          </cell>
          <cell r="F33">
            <v>7040537</v>
          </cell>
          <cell r="G33">
            <v>3.6049838172125872</v>
          </cell>
          <cell r="M33">
            <v>4.7565710229215831E-2</v>
          </cell>
          <cell r="N33">
            <v>1445746</v>
          </cell>
          <cell r="O33">
            <v>68767.935301047866</v>
          </cell>
          <cell r="P33">
            <v>1953001</v>
          </cell>
          <cell r="R33">
            <v>370576.23833333334</v>
          </cell>
          <cell r="S33">
            <v>0.18974708068932547</v>
          </cell>
          <cell r="V33">
            <v>9698</v>
          </cell>
          <cell r="W33">
            <v>1842901</v>
          </cell>
          <cell r="X33">
            <v>17872453898</v>
          </cell>
          <cell r="Y33">
            <v>1953001</v>
          </cell>
          <cell r="Z33">
            <v>13877126</v>
          </cell>
          <cell r="AA33">
            <v>7.1055396284999341</v>
          </cell>
        </row>
        <row r="46">
          <cell r="C46">
            <v>1487933</v>
          </cell>
          <cell r="D46">
            <v>2234376</v>
          </cell>
          <cell r="F46">
            <v>4917491</v>
          </cell>
          <cell r="G46">
            <v>2.2008341478784232</v>
          </cell>
          <cell r="M46">
            <v>5.1358496729496127E-2</v>
          </cell>
          <cell r="N46">
            <v>1487933</v>
          </cell>
          <cell r="O46">
            <v>76418.002114209361</v>
          </cell>
          <cell r="P46">
            <v>2234376</v>
          </cell>
          <cell r="R46">
            <v>268787.43</v>
          </cell>
          <cell r="S46">
            <v>0.12029641832887571</v>
          </cell>
          <cell r="V46">
            <v>2681</v>
          </cell>
          <cell r="W46">
            <v>1717156</v>
          </cell>
          <cell r="X46">
            <v>4603695236</v>
          </cell>
          <cell r="Y46">
            <v>2234376</v>
          </cell>
          <cell r="Z46">
            <v>7889608</v>
          </cell>
          <cell r="AA46">
            <v>3.5310117903164016</v>
          </cell>
        </row>
        <row r="59">
          <cell r="C59">
            <v>49432</v>
          </cell>
          <cell r="D59">
            <v>106401</v>
          </cell>
          <cell r="F59">
            <v>170728</v>
          </cell>
          <cell r="G59">
            <v>1.6045713856072781</v>
          </cell>
          <cell r="N59">
            <v>49432</v>
          </cell>
          <cell r="O59">
            <v>3034.0337106806978</v>
          </cell>
          <cell r="P59">
            <v>106401</v>
          </cell>
          <cell r="R59">
            <v>12816.246666666671</v>
          </cell>
          <cell r="S59">
            <v>0.12045231404466754</v>
          </cell>
          <cell r="V59">
            <v>1310</v>
          </cell>
          <cell r="W59">
            <v>31685</v>
          </cell>
          <cell r="X59">
            <v>41507350</v>
          </cell>
          <cell r="Y59">
            <v>106401</v>
          </cell>
          <cell r="Z59">
            <v>145588</v>
          </cell>
          <cell r="AA59">
            <v>1.3682954107574177</v>
          </cell>
        </row>
        <row r="72">
          <cell r="M72">
            <v>7.4073753904561959E-2</v>
          </cell>
          <cell r="N72">
            <v>4055750</v>
          </cell>
          <cell r="O72">
            <v>300424.62739842717</v>
          </cell>
          <cell r="P72">
            <v>5431962</v>
          </cell>
          <cell r="R72">
            <v>1409651.8945833335</v>
          </cell>
        </row>
      </sheetData>
      <sheetData sheetId="10"/>
      <sheetData sheetId="11">
        <row r="20">
          <cell r="C20">
            <v>1086745</v>
          </cell>
          <cell r="D20">
            <v>1140398</v>
          </cell>
          <cell r="F20">
            <v>9016322</v>
          </cell>
          <cell r="M20">
            <v>7.6461515107226055E-2</v>
          </cell>
          <cell r="N20">
            <v>1086745</v>
          </cell>
          <cell r="O20">
            <v>83094.169235202382</v>
          </cell>
          <cell r="P20">
            <v>1140398</v>
          </cell>
          <cell r="R20">
            <v>665345.93958333333</v>
          </cell>
          <cell r="S20">
            <v>0.58343309930685017</v>
          </cell>
          <cell r="V20">
            <v>45371</v>
          </cell>
          <cell r="W20">
            <v>1100374</v>
          </cell>
          <cell r="X20">
            <v>49925068754</v>
          </cell>
          <cell r="Y20">
            <v>1140398</v>
          </cell>
          <cell r="Z20">
            <v>14628698</v>
          </cell>
          <cell r="AA20">
            <v>12.827712780976466</v>
          </cell>
        </row>
        <row r="33">
          <cell r="C33">
            <v>1475513</v>
          </cell>
          <cell r="D33">
            <v>1953829</v>
          </cell>
          <cell r="F33">
            <v>7125324</v>
          </cell>
          <cell r="G33">
            <v>3.6468513877110023</v>
          </cell>
          <cell r="M33">
            <v>3.8979205839094512E-2</v>
          </cell>
          <cell r="N33">
            <v>1475513</v>
          </cell>
          <cell r="O33">
            <v>57514.324945259861</v>
          </cell>
          <cell r="P33">
            <v>1953829</v>
          </cell>
          <cell r="R33">
            <v>276527.27875</v>
          </cell>
          <cell r="S33">
            <v>0.14153095217135173</v>
          </cell>
          <cell r="V33">
            <v>11747</v>
          </cell>
          <cell r="W33">
            <v>1869272</v>
          </cell>
          <cell r="X33">
            <v>21958338184</v>
          </cell>
          <cell r="Y33">
            <v>1953829</v>
          </cell>
          <cell r="Z33">
            <v>16753869</v>
          </cell>
          <cell r="AA33">
            <v>8.5748901260038615</v>
          </cell>
        </row>
        <row r="46">
          <cell r="C46">
            <v>1487660</v>
          </cell>
          <cell r="D46">
            <v>2236621</v>
          </cell>
          <cell r="F46">
            <v>4732992</v>
          </cell>
          <cell r="G46">
            <v>2.1161350090158324</v>
          </cell>
          <cell r="M46">
            <v>3.2409587144107264E-2</v>
          </cell>
          <cell r="N46">
            <v>1487660</v>
          </cell>
          <cell r="O46">
            <v>48214.446410802615</v>
          </cell>
          <cell r="P46">
            <v>2236621</v>
          </cell>
          <cell r="R46">
            <v>161841.93874999997</v>
          </cell>
          <cell r="S46">
            <v>7.2360019310379345E-2</v>
          </cell>
          <cell r="V46">
            <v>3017</v>
          </cell>
          <cell r="W46">
            <v>1813122</v>
          </cell>
          <cell r="X46">
            <v>5470189074</v>
          </cell>
          <cell r="Y46">
            <v>2236621</v>
          </cell>
          <cell r="Z46">
            <v>9553188</v>
          </cell>
          <cell r="AA46">
            <v>4.2712591896436631</v>
          </cell>
        </row>
        <row r="59">
          <cell r="C59">
            <v>48901</v>
          </cell>
          <cell r="D59">
            <v>106655</v>
          </cell>
          <cell r="F59">
            <v>151859</v>
          </cell>
          <cell r="G59">
            <v>1.4238338568280906</v>
          </cell>
          <cell r="N59">
            <v>48901</v>
          </cell>
          <cell r="O59">
            <v>2136.7622488881207</v>
          </cell>
          <cell r="P59">
            <v>106655</v>
          </cell>
          <cell r="R59">
            <v>7670.5104166666533</v>
          </cell>
          <cell r="S59">
            <v>7.1918901286078044E-2</v>
          </cell>
          <cell r="V59">
            <v>1796</v>
          </cell>
          <cell r="W59">
            <v>38259</v>
          </cell>
          <cell r="X59">
            <v>68713164</v>
          </cell>
          <cell r="Y59">
            <v>106655</v>
          </cell>
          <cell r="Z59">
            <v>166626</v>
          </cell>
          <cell r="AA59">
            <v>1.5622896254277812</v>
          </cell>
        </row>
        <row r="72">
          <cell r="M72">
            <v>6.7311269926631126E-2</v>
          </cell>
          <cell r="N72">
            <v>4098819</v>
          </cell>
          <cell r="O72">
            <v>275896.71208940429</v>
          </cell>
          <cell r="P72">
            <v>5437503</v>
          </cell>
          <cell r="R72">
            <v>1111385.6674999997</v>
          </cell>
        </row>
      </sheetData>
      <sheetData sheetId="12"/>
      <sheetData sheetId="13">
        <row r="20">
          <cell r="C20">
            <v>1034154</v>
          </cell>
          <cell r="D20">
            <v>1084508</v>
          </cell>
          <cell r="F20">
            <v>9594609</v>
          </cell>
          <cell r="M20">
            <v>8.1612478105163089E-2</v>
          </cell>
          <cell r="N20">
            <v>1034154</v>
          </cell>
          <cell r="O20">
            <v>84399.870682366833</v>
          </cell>
          <cell r="P20">
            <v>1084508</v>
          </cell>
          <cell r="R20">
            <v>771385.08666666655</v>
          </cell>
          <cell r="S20">
            <v>0.71127652969518584</v>
          </cell>
          <cell r="V20">
            <v>30735</v>
          </cell>
          <cell r="W20">
            <v>1008442</v>
          </cell>
          <cell r="X20">
            <v>30994464870</v>
          </cell>
          <cell r="Y20">
            <v>1084508</v>
          </cell>
          <cell r="Z20">
            <v>10091047</v>
          </cell>
          <cell r="AA20">
            <v>9.3047234321922936</v>
          </cell>
        </row>
        <row r="33">
          <cell r="C33">
            <v>1554815</v>
          </cell>
          <cell r="D33">
            <v>1890454</v>
          </cell>
          <cell r="F33">
            <v>8636156</v>
          </cell>
          <cell r="G33">
            <v>4.5682973507950999</v>
          </cell>
          <cell r="M33">
            <v>4.2019880797833017E-2</v>
          </cell>
          <cell r="N33">
            <v>1554815</v>
          </cell>
          <cell r="O33">
            <v>65333.140962682744</v>
          </cell>
          <cell r="P33">
            <v>1890454</v>
          </cell>
          <cell r="R33">
            <v>390032.69541666663</v>
          </cell>
          <cell r="S33">
            <v>0.20631694577951468</v>
          </cell>
          <cell r="V33">
            <v>9497</v>
          </cell>
          <cell r="W33">
            <v>1759652</v>
          </cell>
          <cell r="X33">
            <v>16711415044</v>
          </cell>
          <cell r="Y33">
            <v>1890454</v>
          </cell>
          <cell r="Z33">
            <v>13891949</v>
          </cell>
          <cell r="AA33">
            <v>7.3484723775347085</v>
          </cell>
        </row>
        <row r="46">
          <cell r="C46">
            <v>1568405</v>
          </cell>
          <cell r="D46">
            <v>2190079</v>
          </cell>
          <cell r="F46">
            <v>5365751</v>
          </cell>
          <cell r="G46">
            <v>2.4500262319304462</v>
          </cell>
          <cell r="M46">
            <v>4.6649261087067455E-2</v>
          </cell>
          <cell r="N46">
            <v>1568405</v>
          </cell>
          <cell r="O46">
            <v>73164.934335262034</v>
          </cell>
          <cell r="P46">
            <v>2190079</v>
          </cell>
          <cell r="R46">
            <v>269276.44583333336</v>
          </cell>
          <cell r="S46">
            <v>0.12295284591712599</v>
          </cell>
          <cell r="V46">
            <v>2691</v>
          </cell>
          <cell r="W46">
            <v>1696262</v>
          </cell>
          <cell r="X46">
            <v>4564641042</v>
          </cell>
          <cell r="Y46">
            <v>2190079</v>
          </cell>
          <cell r="Z46">
            <v>7974808</v>
          </cell>
          <cell r="AA46">
            <v>3.6413334861436506</v>
          </cell>
        </row>
        <row r="59">
          <cell r="C59">
            <v>46444</v>
          </cell>
          <cell r="D59">
            <v>105577</v>
          </cell>
          <cell r="F59">
            <v>134393</v>
          </cell>
          <cell r="G59">
            <v>1.2729382346533809</v>
          </cell>
          <cell r="M59">
            <v>6.3269184350475016E-2</v>
          </cell>
          <cell r="N59">
            <v>46444</v>
          </cell>
          <cell r="O59">
            <v>2938.4739979734618</v>
          </cell>
          <cell r="P59">
            <v>105577</v>
          </cell>
          <cell r="R59">
            <v>7740.9679166666783</v>
          </cell>
          <cell r="S59">
            <v>7.3320589869637118E-2</v>
          </cell>
          <cell r="V59">
            <v>1285</v>
          </cell>
          <cell r="W59">
            <v>38566</v>
          </cell>
          <cell r="X59">
            <v>49557310</v>
          </cell>
          <cell r="Y59">
            <v>105577</v>
          </cell>
          <cell r="Z59">
            <v>138459</v>
          </cell>
          <cell r="AA59">
            <v>1.3114504106007938</v>
          </cell>
        </row>
        <row r="72">
          <cell r="M72">
            <v>7.2342012074631978E-2</v>
          </cell>
          <cell r="N72">
            <v>4203818</v>
          </cell>
          <cell r="O72">
            <v>304112.65251555527</v>
          </cell>
          <cell r="P72">
            <v>5270618</v>
          </cell>
          <cell r="R72">
            <v>1438435.1958333331</v>
          </cell>
        </row>
      </sheetData>
      <sheetData sheetId="14"/>
      <sheetData sheetId="15">
        <row r="20">
          <cell r="C20">
            <v>1053102</v>
          </cell>
          <cell r="D20">
            <v>1098353</v>
          </cell>
          <cell r="F20">
            <v>10494825</v>
          </cell>
          <cell r="M20">
            <v>8.0874437482142278E-2</v>
          </cell>
          <cell r="N20">
            <v>1053102</v>
          </cell>
          <cell r="O20">
            <v>85169.031861319003</v>
          </cell>
          <cell r="P20">
            <v>1098353</v>
          </cell>
          <cell r="R20">
            <v>880835.44041666668</v>
          </cell>
          <cell r="S20">
            <v>0.80196024449031111</v>
          </cell>
          <cell r="V20">
            <v>31221</v>
          </cell>
          <cell r="W20">
            <v>1022253</v>
          </cell>
          <cell r="X20">
            <v>31915760913</v>
          </cell>
          <cell r="Y20">
            <v>1098353</v>
          </cell>
          <cell r="Z20">
            <v>10367453</v>
          </cell>
          <cell r="AA20">
            <v>9.4390901650015984</v>
          </cell>
        </row>
        <row r="33">
          <cell r="C33">
            <v>1682344</v>
          </cell>
          <cell r="D33">
            <v>1909372</v>
          </cell>
          <cell r="F33">
            <v>9712760</v>
          </cell>
          <cell r="G33">
            <v>5.0868872068931568</v>
          </cell>
          <cell r="M33">
            <v>4.4404894962751525E-2</v>
          </cell>
          <cell r="N33">
            <v>1682344</v>
          </cell>
          <cell r="O33">
            <v>74704.308611215252</v>
          </cell>
          <cell r="P33">
            <v>1909372</v>
          </cell>
          <cell r="R33">
            <v>490910.84041666659</v>
          </cell>
          <cell r="S33">
            <v>0.25710591776598096</v>
          </cell>
          <cell r="V33">
            <v>9434</v>
          </cell>
          <cell r="W33">
            <v>1789699</v>
          </cell>
          <cell r="X33">
            <v>16884020366</v>
          </cell>
          <cell r="Y33">
            <v>1909372</v>
          </cell>
          <cell r="Z33">
            <v>14217910</v>
          </cell>
          <cell r="AA33">
            <v>7.446380275818437</v>
          </cell>
        </row>
        <row r="46">
          <cell r="C46">
            <v>1675673</v>
          </cell>
          <cell r="D46">
            <v>2206803</v>
          </cell>
          <cell r="F46">
            <v>5881655</v>
          </cell>
          <cell r="G46">
            <v>2.6652379029754809</v>
          </cell>
          <cell r="M46">
            <v>5.4235951079863037E-2</v>
          </cell>
          <cell r="N46">
            <v>1675673</v>
          </cell>
          <cell r="O46">
            <v>90881.718853847342</v>
          </cell>
          <cell r="P46">
            <v>2206803</v>
          </cell>
          <cell r="R46">
            <v>366715.59666666668</v>
          </cell>
          <cell r="S46">
            <v>0.16617504900377</v>
          </cell>
          <cell r="V46">
            <v>2280</v>
          </cell>
          <cell r="W46">
            <v>1627622</v>
          </cell>
          <cell r="X46">
            <v>3710978160</v>
          </cell>
          <cell r="Y46">
            <v>2206803</v>
          </cell>
          <cell r="Z46">
            <v>6963384</v>
          </cell>
          <cell r="AA46">
            <v>3.1554171351044928</v>
          </cell>
        </row>
        <row r="59">
          <cell r="C59">
            <v>58506</v>
          </cell>
          <cell r="D59">
            <v>105905</v>
          </cell>
          <cell r="F59">
            <v>224212</v>
          </cell>
          <cell r="G59">
            <v>2.1171049525518155</v>
          </cell>
          <cell r="M59">
            <v>5.5891643192585952E-2</v>
          </cell>
          <cell r="N59">
            <v>58506</v>
          </cell>
          <cell r="O59">
            <v>3269.9964766254338</v>
          </cell>
          <cell r="P59">
            <v>105905</v>
          </cell>
          <cell r="R59">
            <v>14127.580833333332</v>
          </cell>
          <cell r="S59">
            <v>0.13339861983223958</v>
          </cell>
          <cell r="V59">
            <v>1134</v>
          </cell>
          <cell r="W59">
            <v>45748</v>
          </cell>
          <cell r="X59">
            <v>51878232</v>
          </cell>
          <cell r="Y59">
            <v>105905</v>
          </cell>
          <cell r="Z59">
            <v>158468</v>
          </cell>
          <cell r="AA59">
            <v>1.4963221755346774</v>
          </cell>
        </row>
        <row r="72">
          <cell r="M72">
            <v>7.2269801830153552E-2</v>
          </cell>
          <cell r="N72">
            <v>4469625</v>
          </cell>
          <cell r="O72">
            <v>323018.91300510004</v>
          </cell>
          <cell r="P72">
            <v>5320433</v>
          </cell>
          <cell r="R72">
            <v>1752589.4583333333</v>
          </cell>
        </row>
      </sheetData>
      <sheetData sheetId="16"/>
      <sheetData sheetId="17">
        <row r="20">
          <cell r="C20">
            <v>1098950</v>
          </cell>
          <cell r="D20">
            <v>1109618</v>
          </cell>
          <cell r="F20">
            <v>20179709</v>
          </cell>
          <cell r="M20">
            <v>0.11060679619422273</v>
          </cell>
          <cell r="N20">
            <v>1098950</v>
          </cell>
          <cell r="O20">
            <v>121551.33867764106</v>
          </cell>
          <cell r="P20">
            <v>1109618</v>
          </cell>
          <cell r="R20">
            <v>2212071.1804166669</v>
          </cell>
          <cell r="S20">
            <v>1.9935429854388329</v>
          </cell>
          <cell r="V20">
            <v>53350</v>
          </cell>
          <cell r="W20">
            <v>1079853</v>
          </cell>
          <cell r="X20">
            <v>57610157550</v>
          </cell>
          <cell r="Y20">
            <v>1109618</v>
          </cell>
          <cell r="Z20">
            <v>18498047</v>
          </cell>
          <cell r="AA20">
            <v>16.670644311826234</v>
          </cell>
        </row>
        <row r="33">
          <cell r="C33">
            <v>1710659</v>
          </cell>
          <cell r="D33">
            <v>1907222</v>
          </cell>
          <cell r="F33">
            <v>19833701</v>
          </cell>
          <cell r="G33">
            <v>10.399261858346852</v>
          </cell>
          <cell r="M33">
            <v>4.9053895688980428E-2</v>
          </cell>
          <cell r="N33">
            <v>1710659</v>
          </cell>
          <cell r="O33">
            <v>83914.488145415569</v>
          </cell>
          <cell r="P33">
            <v>1907222</v>
          </cell>
          <cell r="R33">
            <v>1007270.9983333334</v>
          </cell>
          <cell r="S33">
            <v>0.52813516115760695</v>
          </cell>
          <cell r="V33">
            <v>17703</v>
          </cell>
          <cell r="W33">
            <v>1811998</v>
          </cell>
          <cell r="X33">
            <v>32077800594</v>
          </cell>
          <cell r="Y33">
            <v>1907222</v>
          </cell>
          <cell r="Z33">
            <v>25969634</v>
          </cell>
          <cell r="AA33">
            <v>13.616471496239033</v>
          </cell>
        </row>
        <row r="46">
          <cell r="C46">
            <v>1856752</v>
          </cell>
          <cell r="D46">
            <v>2208473</v>
          </cell>
          <cell r="F46">
            <v>13034556</v>
          </cell>
          <cell r="G46">
            <v>5.9020671749213145</v>
          </cell>
          <cell r="M46">
            <v>4.4539070733335726E-2</v>
          </cell>
          <cell r="N46">
            <v>1856752</v>
          </cell>
          <cell r="O46">
            <v>82698.008662262582</v>
          </cell>
          <cell r="P46">
            <v>2208473</v>
          </cell>
          <cell r="R46">
            <v>599109.93333333347</v>
          </cell>
          <cell r="S46">
            <v>0.27127790710293198</v>
          </cell>
          <cell r="V46">
            <v>4252</v>
          </cell>
          <cell r="W46">
            <v>1812421</v>
          </cell>
          <cell r="X46">
            <v>7706414092</v>
          </cell>
          <cell r="Y46">
            <v>2208473</v>
          </cell>
          <cell r="Z46">
            <v>12409553</v>
          </cell>
          <cell r="AA46">
            <v>5.6190648470685405</v>
          </cell>
        </row>
        <row r="59">
          <cell r="C59">
            <v>59003</v>
          </cell>
          <cell r="D59">
            <v>105901</v>
          </cell>
          <cell r="F59">
            <v>363583</v>
          </cell>
          <cell r="G59">
            <v>3.4332348136467079</v>
          </cell>
          <cell r="M59">
            <v>5.7980192905494492E-2</v>
          </cell>
          <cell r="N59">
            <v>59003</v>
          </cell>
          <cell r="O59">
            <v>3421.0053220028917</v>
          </cell>
          <cell r="P59">
            <v>105901</v>
          </cell>
          <cell r="R59">
            <v>20147.272499999977</v>
          </cell>
          <cell r="S59">
            <v>0.19024629134757912</v>
          </cell>
          <cell r="V59">
            <v>1733</v>
          </cell>
          <cell r="W59">
            <v>50315</v>
          </cell>
          <cell r="X59">
            <v>87195895</v>
          </cell>
          <cell r="Y59">
            <v>105901</v>
          </cell>
          <cell r="Z59">
            <v>238991</v>
          </cell>
          <cell r="AA59">
            <v>2.2567397852711495</v>
          </cell>
        </row>
        <row r="72">
          <cell r="M72">
            <v>9.3772751931708934E-2</v>
          </cell>
          <cell r="N72">
            <v>4725364</v>
          </cell>
          <cell r="O72">
            <v>443110.38615902787</v>
          </cell>
          <cell r="P72">
            <v>5331214</v>
          </cell>
          <cell r="R72">
            <v>3838599.384583334</v>
          </cell>
        </row>
      </sheetData>
      <sheetData sheetId="18"/>
      <sheetData sheetId="19">
        <row r="20">
          <cell r="C20">
            <v>1107164</v>
          </cell>
          <cell r="D20">
            <v>1114993</v>
          </cell>
          <cell r="F20">
            <v>20896563</v>
          </cell>
          <cell r="M20">
            <v>0.10769639627074466</v>
          </cell>
          <cell r="N20">
            <v>1107164</v>
          </cell>
          <cell r="O20">
            <v>119237.57288070275</v>
          </cell>
          <cell r="P20">
            <v>1114993</v>
          </cell>
          <cell r="R20">
            <v>2190132.6683333335</v>
          </cell>
          <cell r="S20">
            <v>1.9642568772479589</v>
          </cell>
          <cell r="V20">
            <v>57581</v>
          </cell>
          <cell r="W20">
            <v>1108453</v>
          </cell>
          <cell r="X20">
            <v>63825832193</v>
          </cell>
          <cell r="Y20">
            <v>1114993</v>
          </cell>
          <cell r="Z20">
            <v>19954908</v>
          </cell>
          <cell r="AA20">
            <v>17.896890832498499</v>
          </cell>
        </row>
        <row r="33">
          <cell r="C33">
            <v>1746849</v>
          </cell>
          <cell r="D33">
            <v>1927095</v>
          </cell>
          <cell r="F33">
            <v>18428044</v>
          </cell>
          <cell r="G33">
            <v>9.5626027777561564</v>
          </cell>
          <cell r="M33">
            <v>4.3815703854848669E-2</v>
          </cell>
          <cell r="N33">
            <v>1746849</v>
          </cell>
          <cell r="O33">
            <v>76539.418463138543</v>
          </cell>
          <cell r="P33">
            <v>1927095</v>
          </cell>
          <cell r="R33">
            <v>899831.07124999992</v>
          </cell>
          <cell r="S33">
            <v>0.46693653984365063</v>
          </cell>
          <cell r="V33">
            <v>17646</v>
          </cell>
          <cell r="W33">
            <v>1906059</v>
          </cell>
          <cell r="X33">
            <v>33634317114</v>
          </cell>
          <cell r="Y33">
            <v>1927095</v>
          </cell>
          <cell r="Z33">
            <v>26110501</v>
          </cell>
          <cell r="AA33">
            <v>13.549150924059271</v>
          </cell>
        </row>
        <row r="46">
          <cell r="C46">
            <v>1811738</v>
          </cell>
          <cell r="D46">
            <v>2215928</v>
          </cell>
          <cell r="F46">
            <v>9416172</v>
          </cell>
          <cell r="G46">
            <v>4.2493131545790295</v>
          </cell>
          <cell r="M46">
            <v>4.4593417831285322E-2</v>
          </cell>
          <cell r="N46">
            <v>1811738</v>
          </cell>
          <cell r="O46">
            <v>80791.58963481721</v>
          </cell>
          <cell r="P46">
            <v>2215928</v>
          </cell>
          <cell r="R46">
            <v>458441.98583333328</v>
          </cell>
          <cell r="S46">
            <v>0.20688487434308933</v>
          </cell>
          <cell r="V46">
            <v>3590</v>
          </cell>
          <cell r="W46">
            <v>1773413</v>
          </cell>
          <cell r="X46">
            <v>6366552670</v>
          </cell>
          <cell r="Y46">
            <v>2215928</v>
          </cell>
          <cell r="Z46">
            <v>10725397</v>
          </cell>
          <cell r="AA46">
            <v>4.8401378564646507</v>
          </cell>
        </row>
        <row r="59">
          <cell r="C59">
            <v>55470</v>
          </cell>
          <cell r="D59">
            <v>106026</v>
          </cell>
          <cell r="F59">
            <v>309536</v>
          </cell>
          <cell r="G59">
            <v>2.9194348556014562</v>
          </cell>
          <cell r="N59">
            <v>55470</v>
          </cell>
          <cell r="O59">
            <v>2772.2012547035188</v>
          </cell>
          <cell r="P59">
            <v>106026</v>
          </cell>
          <cell r="R59">
            <v>15677.922083333307</v>
          </cell>
          <cell r="S59">
            <v>0.14786865564421281</v>
          </cell>
          <cell r="V59">
            <v>1774</v>
          </cell>
          <cell r="W59">
            <v>49174</v>
          </cell>
          <cell r="X59">
            <v>87234676</v>
          </cell>
          <cell r="Y59">
            <v>106026</v>
          </cell>
          <cell r="Z59">
            <v>201524</v>
          </cell>
          <cell r="AA59">
            <v>1.9007036010035274</v>
          </cell>
        </row>
        <row r="72">
          <cell r="M72">
            <v>9.2689314342234957E-2</v>
          </cell>
          <cell r="N72">
            <v>4721221</v>
          </cell>
          <cell r="O72">
            <v>437606.73734816088</v>
          </cell>
          <cell r="P72">
            <v>5364042</v>
          </cell>
          <cell r="R72">
            <v>3564083.6474999995</v>
          </cell>
        </row>
      </sheetData>
      <sheetData sheetId="20"/>
      <sheetData sheetId="21">
        <row r="20">
          <cell r="C20">
            <v>1104490</v>
          </cell>
          <cell r="D20">
            <v>1115288</v>
          </cell>
          <cell r="F20">
            <v>19088000</v>
          </cell>
          <cell r="M20">
            <v>0.12827392056998221</v>
          </cell>
          <cell r="N20">
            <v>1104490</v>
          </cell>
          <cell r="O20">
            <v>141677.26253033965</v>
          </cell>
          <cell r="P20">
            <v>1115288</v>
          </cell>
          <cell r="R20">
            <v>2202698.1366666667</v>
          </cell>
          <cell r="S20">
            <v>1.9750038883827914</v>
          </cell>
          <cell r="V20">
            <v>51044</v>
          </cell>
          <cell r="W20">
            <v>1088117</v>
          </cell>
          <cell r="X20">
            <v>55541844148</v>
          </cell>
          <cell r="Y20">
            <v>1115288</v>
          </cell>
          <cell r="Z20">
            <v>17231740</v>
          </cell>
          <cell r="AA20">
            <v>15.450484538522785</v>
          </cell>
        </row>
        <row r="33">
          <cell r="C33">
            <v>1766683</v>
          </cell>
          <cell r="D33">
            <v>1929005</v>
          </cell>
          <cell r="F33">
            <v>18923365</v>
          </cell>
          <cell r="G33">
            <v>9.8099097721364128</v>
          </cell>
          <cell r="M33">
            <v>5.2132420863518672E-2</v>
          </cell>
          <cell r="N33">
            <v>1766683</v>
          </cell>
          <cell r="O33">
            <v>92101.461688423762</v>
          </cell>
          <cell r="P33">
            <v>1929005</v>
          </cell>
          <cell r="R33">
            <v>1038427.1883333335</v>
          </cell>
          <cell r="S33">
            <v>0.5383227043648583</v>
          </cell>
          <cell r="V33">
            <v>15934</v>
          </cell>
          <cell r="W33">
            <v>1883255</v>
          </cell>
          <cell r="X33">
            <v>30007785170</v>
          </cell>
          <cell r="Y33">
            <v>1929005</v>
          </cell>
          <cell r="Z33">
            <v>23619256</v>
          </cell>
          <cell r="AA33">
            <v>12.244268936576111</v>
          </cell>
        </row>
        <row r="46">
          <cell r="C46">
            <v>1685211</v>
          </cell>
          <cell r="D46">
            <v>2220191</v>
          </cell>
          <cell r="F46">
            <v>10012761</v>
          </cell>
          <cell r="G46">
            <v>4.5098646918215595</v>
          </cell>
          <cell r="M46">
            <v>4.4022881252563324E-2</v>
          </cell>
          <cell r="N46">
            <v>1685211</v>
          </cell>
          <cell r="O46">
            <v>74187.843738513489</v>
          </cell>
          <cell r="P46">
            <v>2220191</v>
          </cell>
          <cell r="R46">
            <v>470714.79708333337</v>
          </cell>
          <cell r="S46">
            <v>0.21201545141086212</v>
          </cell>
          <cell r="V46">
            <v>3626</v>
          </cell>
          <cell r="W46">
            <v>1857420</v>
          </cell>
          <cell r="X46">
            <v>6735004920</v>
          </cell>
          <cell r="Y46">
            <v>2220191</v>
          </cell>
          <cell r="Z46">
            <v>11251184</v>
          </cell>
          <cell r="AA46">
            <v>5.0676648991010236</v>
          </cell>
        </row>
        <row r="59">
          <cell r="C59">
            <v>55142</v>
          </cell>
          <cell r="D59">
            <v>106210</v>
          </cell>
          <cell r="F59">
            <v>333759</v>
          </cell>
          <cell r="G59">
            <v>3.1424442142924396</v>
          </cell>
          <cell r="N59">
            <v>55142</v>
          </cell>
          <cell r="O59">
            <v>4936.2235478762832</v>
          </cell>
          <cell r="P59">
            <v>106210</v>
          </cell>
          <cell r="R59">
            <v>21002.625416666622</v>
          </cell>
          <cell r="S59">
            <v>0.19774621426105474</v>
          </cell>
          <cell r="V59">
            <v>1716</v>
          </cell>
          <cell r="W59">
            <v>44857</v>
          </cell>
          <cell r="X59">
            <v>76974612</v>
          </cell>
          <cell r="Y59">
            <v>106210</v>
          </cell>
          <cell r="Z59">
            <v>193763</v>
          </cell>
          <cell r="AA59">
            <v>1.824338574522173</v>
          </cell>
        </row>
        <row r="72">
          <cell r="M72">
            <v>0.10937523209740543</v>
          </cell>
          <cell r="N72">
            <v>4611526</v>
          </cell>
          <cell r="O72">
            <v>504386.7265732197</v>
          </cell>
          <cell r="P72">
            <v>5370694</v>
          </cell>
          <cell r="R72">
            <v>3732842.7475000005</v>
          </cell>
        </row>
      </sheetData>
      <sheetData sheetId="22"/>
      <sheetData sheetId="23">
        <row r="20">
          <cell r="C20">
            <v>1094977</v>
          </cell>
          <cell r="D20">
            <v>1120407</v>
          </cell>
          <cell r="F20">
            <v>15638136</v>
          </cell>
          <cell r="M20">
            <v>9.8432666771687785E-2</v>
          </cell>
          <cell r="N20">
            <v>1094977</v>
          </cell>
          <cell r="O20">
            <v>107781.50616366237</v>
          </cell>
          <cell r="P20">
            <v>1120407</v>
          </cell>
          <cell r="R20">
            <v>1446383.0220833337</v>
          </cell>
          <cell r="S20">
            <v>1.2909442926394905</v>
          </cell>
          <cell r="V20">
            <v>52160</v>
          </cell>
          <cell r="W20">
            <v>1046683</v>
          </cell>
          <cell r="X20">
            <v>54594985280</v>
          </cell>
          <cell r="Y20">
            <v>1120407</v>
          </cell>
          <cell r="Z20">
            <v>17619104</v>
          </cell>
          <cell r="AA20">
            <v>15.72562827615322</v>
          </cell>
        </row>
        <row r="33">
          <cell r="C33">
            <v>1603864</v>
          </cell>
          <cell r="D33">
            <v>1933579</v>
          </cell>
          <cell r="F33">
            <v>11682736</v>
          </cell>
          <cell r="G33">
            <v>6.0420267286725808</v>
          </cell>
          <cell r="M33">
            <v>4.5831720332365072E-2</v>
          </cell>
          <cell r="N33">
            <v>1603864</v>
          </cell>
          <cell r="O33">
            <v>73507.846299148368</v>
          </cell>
          <cell r="P33">
            <v>1933579</v>
          </cell>
          <cell r="R33">
            <v>596046.42625000002</v>
          </cell>
          <cell r="S33">
            <v>0.3082607052776225</v>
          </cell>
          <cell r="V33">
            <v>13090</v>
          </cell>
          <cell r="W33">
            <v>1798689</v>
          </cell>
          <cell r="X33">
            <v>23544839010</v>
          </cell>
          <cell r="Y33">
            <v>1933579</v>
          </cell>
          <cell r="Z33">
            <v>19045304</v>
          </cell>
          <cell r="AA33">
            <v>9.8497677105512622</v>
          </cell>
        </row>
        <row r="46">
          <cell r="C46">
            <v>1734363</v>
          </cell>
          <cell r="D46">
            <v>2221341</v>
          </cell>
          <cell r="F46">
            <v>6765097</v>
          </cell>
          <cell r="G46">
            <v>3.0455013435577878</v>
          </cell>
          <cell r="M46">
            <v>5.5029944889802514E-2</v>
          </cell>
          <cell r="N46">
            <v>1734363</v>
          </cell>
          <cell r="O46">
            <v>95441.900308912562</v>
          </cell>
          <cell r="P46">
            <v>2221341</v>
          </cell>
          <cell r="R46">
            <v>366198.80708333338</v>
          </cell>
          <cell r="S46">
            <v>0.16485483637286369</v>
          </cell>
          <cell r="V46">
            <v>2769</v>
          </cell>
          <cell r="W46">
            <v>1687522</v>
          </cell>
          <cell r="X46">
            <v>4672748418</v>
          </cell>
          <cell r="Y46">
            <v>2221341</v>
          </cell>
          <cell r="Z46">
            <v>8601000</v>
          </cell>
          <cell r="AA46">
            <v>3.8719854358245764</v>
          </cell>
        </row>
        <row r="59">
          <cell r="C59">
            <v>57340</v>
          </cell>
          <cell r="D59">
            <v>106236</v>
          </cell>
          <cell r="F59">
            <v>231308</v>
          </cell>
          <cell r="G59">
            <v>2.1773033623253886</v>
          </cell>
          <cell r="N59">
            <v>57340</v>
          </cell>
          <cell r="O59">
            <v>3610.7946215074708</v>
          </cell>
          <cell r="P59">
            <v>106236</v>
          </cell>
          <cell r="R59">
            <v>17511.813749999979</v>
          </cell>
          <cell r="S59">
            <v>0.16483879052298636</v>
          </cell>
          <cell r="V59">
            <v>1402</v>
          </cell>
          <cell r="W59">
            <v>45638</v>
          </cell>
          <cell r="X59">
            <v>63984476</v>
          </cell>
          <cell r="Y59">
            <v>106236</v>
          </cell>
          <cell r="Z59">
            <v>155217</v>
          </cell>
          <cell r="AA59">
            <v>1.4610583982830678</v>
          </cell>
        </row>
        <row r="72">
          <cell r="M72">
            <v>8.7465888015873905E-2</v>
          </cell>
          <cell r="N72">
            <v>4490544</v>
          </cell>
          <cell r="O72">
            <v>392769.41863435449</v>
          </cell>
          <cell r="P72">
            <v>5381563</v>
          </cell>
          <cell r="R72">
            <v>2426140.0691666673</v>
          </cell>
        </row>
      </sheetData>
      <sheetData sheetId="24"/>
      <sheetData sheetId="25">
        <row r="20">
          <cell r="C20">
            <v>1102644</v>
          </cell>
          <cell r="D20">
            <v>1128104</v>
          </cell>
          <cell r="F20">
            <v>13270037</v>
          </cell>
          <cell r="M20">
            <v>9.9945510783550059E-2</v>
          </cell>
          <cell r="N20">
            <v>1102644</v>
          </cell>
          <cell r="O20">
            <v>110204.31779241677</v>
          </cell>
          <cell r="P20">
            <v>1128104</v>
          </cell>
          <cell r="R20">
            <v>1270294.5183333335</v>
          </cell>
          <cell r="S20">
            <v>1.1260438029945232</v>
          </cell>
          <cell r="V20">
            <v>50708</v>
          </cell>
          <cell r="W20">
            <v>1072534</v>
          </cell>
          <cell r="X20">
            <v>54386054072</v>
          </cell>
          <cell r="Y20">
            <v>1128104</v>
          </cell>
          <cell r="Z20">
            <v>16488281</v>
          </cell>
          <cell r="AA20">
            <v>14.615922822718472</v>
          </cell>
        </row>
        <row r="33">
          <cell r="C33">
            <v>1608401</v>
          </cell>
          <cell r="D33">
            <v>1938749</v>
          </cell>
          <cell r="F33">
            <v>10294881</v>
          </cell>
          <cell r="G33">
            <v>5.3100638607679489</v>
          </cell>
          <cell r="M33">
            <v>4.4350058708206637E-2</v>
          </cell>
          <cell r="N33">
            <v>1608401</v>
          </cell>
          <cell r="O33">
            <v>71332.67877633826</v>
          </cell>
          <cell r="P33">
            <v>1938749</v>
          </cell>
          <cell r="R33">
            <v>489829.87916666671</v>
          </cell>
          <cell r="S33">
            <v>0.25265255026136274</v>
          </cell>
          <cell r="V33">
            <v>13159</v>
          </cell>
          <cell r="W33">
            <v>1844788</v>
          </cell>
          <cell r="X33">
            <v>24275565292</v>
          </cell>
          <cell r="Y33">
            <v>1938749</v>
          </cell>
          <cell r="Z33">
            <v>18615614</v>
          </cell>
          <cell r="AA33">
            <v>9.6018690402935096</v>
          </cell>
        </row>
        <row r="46">
          <cell r="C46">
            <v>1584094</v>
          </cell>
          <cell r="D46">
            <v>2236809</v>
          </cell>
          <cell r="F46">
            <v>6146907</v>
          </cell>
          <cell r="G46">
            <v>2.7480696831960172</v>
          </cell>
          <cell r="M46">
            <v>4.6227220180141644E-2</v>
          </cell>
          <cell r="N46">
            <v>1584094</v>
          </cell>
          <cell r="O46">
            <v>73228.262124041299</v>
          </cell>
          <cell r="P46">
            <v>2236809</v>
          </cell>
          <cell r="R46">
            <v>287353.35166666663</v>
          </cell>
          <cell r="S46">
            <v>0.1284657526264722</v>
          </cell>
          <cell r="V46">
            <v>3246</v>
          </cell>
          <cell r="W46">
            <v>1807566</v>
          </cell>
          <cell r="X46">
            <v>5867359236</v>
          </cell>
          <cell r="Y46">
            <v>2236809</v>
          </cell>
          <cell r="Z46">
            <v>10085425</v>
          </cell>
          <cell r="AA46">
            <v>4.5088449661996171</v>
          </cell>
        </row>
        <row r="59">
          <cell r="C59">
            <v>55144</v>
          </cell>
          <cell r="D59">
            <v>106146</v>
          </cell>
          <cell r="F59">
            <v>183559</v>
          </cell>
          <cell r="G59">
            <v>1.7293068038362256</v>
          </cell>
          <cell r="N59">
            <v>55144</v>
          </cell>
          <cell r="O59">
            <v>3214.9498179583929</v>
          </cell>
          <cell r="P59">
            <v>106146</v>
          </cell>
          <cell r="R59">
            <v>9569.020416666639</v>
          </cell>
          <cell r="S59">
            <v>9.0149609186089344E-2</v>
          </cell>
          <cell r="V59">
            <v>1446</v>
          </cell>
          <cell r="W59">
            <v>40760</v>
          </cell>
          <cell r="X59">
            <v>58938960</v>
          </cell>
          <cell r="Y59">
            <v>106146</v>
          </cell>
          <cell r="Z59">
            <v>160864</v>
          </cell>
          <cell r="AA59">
            <v>1.5154975222806324</v>
          </cell>
        </row>
        <row r="72">
          <cell r="M72">
            <v>8.8040546386376303E-2</v>
          </cell>
          <cell r="N72">
            <v>4350283</v>
          </cell>
          <cell r="O72">
            <v>383001.29225536424</v>
          </cell>
          <cell r="P72">
            <v>5409808</v>
          </cell>
          <cell r="R72">
            <v>2057046.7695833335</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15" workbookViewId="0">
      <selection activeCell="G5" sqref="G5"/>
    </sheetView>
  </sheetViews>
  <sheetFormatPr defaultColWidth="9.109375" defaultRowHeight="13.2"/>
  <cols>
    <col min="1" max="1" width="5.33203125" style="412" customWidth="1"/>
    <col min="2" max="2" width="13.6640625" style="412" customWidth="1"/>
    <col min="3" max="3" width="36.44140625" style="412" bestFit="1" customWidth="1"/>
    <col min="4" max="4" width="11" style="412" customWidth="1"/>
    <col min="5" max="5" width="13.109375" style="412" customWidth="1"/>
    <col min="6" max="16384" width="9.109375" style="412"/>
  </cols>
  <sheetData>
    <row r="1" spans="1:5" ht="22.8">
      <c r="A1" s="775"/>
      <c r="B1" s="775"/>
      <c r="C1" s="775"/>
      <c r="D1" s="775"/>
      <c r="E1" s="775"/>
    </row>
    <row r="2" spans="1:5" ht="28.8">
      <c r="A2" s="413" t="s">
        <v>1814</v>
      </c>
      <c r="B2" s="413" t="s">
        <v>1815</v>
      </c>
      <c r="C2" s="413" t="s">
        <v>1056</v>
      </c>
      <c r="D2" s="413" t="s">
        <v>1698</v>
      </c>
      <c r="E2" s="413" t="s">
        <v>2102</v>
      </c>
    </row>
    <row r="3" spans="1:5" ht="14.4">
      <c r="A3" s="414">
        <v>1</v>
      </c>
      <c r="B3" s="414" t="s">
        <v>1057</v>
      </c>
      <c r="C3" s="414" t="s">
        <v>1058</v>
      </c>
      <c r="D3" s="415" t="s">
        <v>914</v>
      </c>
      <c r="E3" s="415" t="s">
        <v>2103</v>
      </c>
    </row>
    <row r="4" spans="1:5" ht="43.2">
      <c r="A4" s="414">
        <v>2</v>
      </c>
      <c r="B4" s="414" t="s">
        <v>2104</v>
      </c>
      <c r="C4" s="414" t="s">
        <v>2105</v>
      </c>
      <c r="D4" s="415" t="s">
        <v>2106</v>
      </c>
      <c r="E4" s="415" t="s">
        <v>2103</v>
      </c>
    </row>
    <row r="5" spans="1:5" ht="43.2">
      <c r="A5" s="414">
        <v>3</v>
      </c>
      <c r="B5" s="414" t="s">
        <v>415</v>
      </c>
      <c r="C5" s="414" t="s">
        <v>2107</v>
      </c>
      <c r="D5" s="415" t="s">
        <v>914</v>
      </c>
      <c r="E5" s="415" t="s">
        <v>2108</v>
      </c>
    </row>
    <row r="6" spans="1:5" ht="14.4">
      <c r="A6" s="414">
        <v>4</v>
      </c>
      <c r="B6" s="414" t="s">
        <v>416</v>
      </c>
      <c r="C6" s="414" t="s">
        <v>417</v>
      </c>
      <c r="D6" s="415" t="s">
        <v>914</v>
      </c>
      <c r="E6" s="415" t="s">
        <v>2103</v>
      </c>
    </row>
    <row r="7" spans="1:5" ht="28.8">
      <c r="A7" s="414">
        <v>5</v>
      </c>
      <c r="B7" s="414" t="s">
        <v>2027</v>
      </c>
      <c r="C7" s="414" t="s">
        <v>418</v>
      </c>
      <c r="D7" s="415" t="s">
        <v>914</v>
      </c>
      <c r="E7" s="415" t="s">
        <v>2245</v>
      </c>
    </row>
    <row r="8" spans="1:5" ht="14.4">
      <c r="A8" s="414">
        <v>6</v>
      </c>
      <c r="B8" s="414" t="s">
        <v>419</v>
      </c>
      <c r="C8" s="414" t="s">
        <v>420</v>
      </c>
      <c r="D8" s="415" t="s">
        <v>914</v>
      </c>
      <c r="E8" s="415" t="s">
        <v>2108</v>
      </c>
    </row>
    <row r="9" spans="1:5" ht="14.4">
      <c r="A9" s="414">
        <v>7</v>
      </c>
      <c r="B9" s="414" t="s">
        <v>2028</v>
      </c>
      <c r="C9" s="414" t="s">
        <v>2029</v>
      </c>
      <c r="D9" s="415" t="s">
        <v>914</v>
      </c>
      <c r="E9" s="415" t="s">
        <v>2108</v>
      </c>
    </row>
    <row r="10" spans="1:5" ht="14.4">
      <c r="A10" s="414">
        <v>8</v>
      </c>
      <c r="B10" s="414" t="s">
        <v>2110</v>
      </c>
      <c r="C10" s="414" t="s">
        <v>2111</v>
      </c>
      <c r="D10" s="415" t="s">
        <v>2112</v>
      </c>
      <c r="E10" s="415" t="s">
        <v>2117</v>
      </c>
    </row>
    <row r="11" spans="1:5" ht="28.8">
      <c r="A11" s="414">
        <v>9</v>
      </c>
      <c r="B11" s="414" t="s">
        <v>2113</v>
      </c>
      <c r="C11" s="414" t="s">
        <v>2114</v>
      </c>
      <c r="D11" s="415" t="s">
        <v>2112</v>
      </c>
      <c r="E11" s="415" t="s">
        <v>2109</v>
      </c>
    </row>
    <row r="12" spans="1:5" ht="14.4">
      <c r="A12" s="414">
        <v>10</v>
      </c>
      <c r="B12" s="414" t="s">
        <v>2115</v>
      </c>
      <c r="C12" s="414" t="s">
        <v>2116</v>
      </c>
      <c r="D12" s="415" t="s">
        <v>2112</v>
      </c>
      <c r="E12" s="415" t="s">
        <v>2117</v>
      </c>
    </row>
    <row r="13" spans="1:5" ht="28.8">
      <c r="A13" s="414">
        <v>11</v>
      </c>
      <c r="B13" s="414" t="s">
        <v>421</v>
      </c>
      <c r="C13" s="414" t="s">
        <v>422</v>
      </c>
      <c r="D13" s="415" t="s">
        <v>914</v>
      </c>
      <c r="E13" s="415" t="s">
        <v>2108</v>
      </c>
    </row>
    <row r="14" spans="1:5" ht="14.4">
      <c r="A14" s="414">
        <v>12</v>
      </c>
      <c r="B14" s="414" t="s">
        <v>2118</v>
      </c>
      <c r="C14" s="414" t="s">
        <v>2119</v>
      </c>
      <c r="D14" s="415" t="s">
        <v>2106</v>
      </c>
      <c r="E14" s="415" t="s">
        <v>2109</v>
      </c>
    </row>
    <row r="15" spans="1:5" ht="14.4">
      <c r="A15" s="414">
        <v>13</v>
      </c>
      <c r="B15" s="414" t="s">
        <v>423</v>
      </c>
      <c r="C15" s="414" t="s">
        <v>424</v>
      </c>
      <c r="D15" s="415" t="s">
        <v>914</v>
      </c>
      <c r="E15" s="415" t="s">
        <v>2109</v>
      </c>
    </row>
    <row r="16" spans="1:5" ht="43.2">
      <c r="A16" s="414">
        <v>14</v>
      </c>
      <c r="B16" s="414" t="s">
        <v>2120</v>
      </c>
      <c r="C16" s="414" t="s">
        <v>2121</v>
      </c>
      <c r="D16" s="415" t="s">
        <v>2106</v>
      </c>
      <c r="E16" s="415" t="s">
        <v>2109</v>
      </c>
    </row>
    <row r="17" spans="1:5" ht="14.4">
      <c r="A17" s="414">
        <v>15</v>
      </c>
      <c r="B17" s="414" t="s">
        <v>2122</v>
      </c>
      <c r="C17" s="414" t="s">
        <v>2123</v>
      </c>
      <c r="D17" s="415" t="s">
        <v>2106</v>
      </c>
      <c r="E17" s="415" t="s">
        <v>2109</v>
      </c>
    </row>
    <row r="18" spans="1:5" ht="14.4">
      <c r="A18" s="414">
        <v>16</v>
      </c>
      <c r="B18" s="414" t="s">
        <v>1668</v>
      </c>
      <c r="C18" s="414" t="s">
        <v>1669</v>
      </c>
      <c r="D18" s="415" t="s">
        <v>914</v>
      </c>
      <c r="E18" s="415" t="s">
        <v>2124</v>
      </c>
    </row>
  </sheetData>
  <autoFilter ref="A2:E18"/>
  <mergeCells count="1">
    <mergeCell ref="A1:E1"/>
  </mergeCells>
  <printOptions horizontalCentered="1" verticalCentered="1"/>
  <pageMargins left="0.74803149606299213" right="0.74803149606299213" top="0.98425196850393704" bottom="0.98425196850393704" header="0.51181102362204722" footer="0.51181102362204722"/>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3.2"/>
  <cols>
    <col min="5" max="6" width="0" hidden="1" customWidth="1"/>
  </cols>
  <sheetData>
    <row r="3" spans="3:8">
      <c r="C3" t="s">
        <v>1568</v>
      </c>
      <c r="D3" t="s">
        <v>1569</v>
      </c>
      <c r="H3" t="s">
        <v>1570</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1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8671875" defaultRowHeight="15"/>
  <cols>
    <col min="1" max="1" width="5.109375" style="178" customWidth="1"/>
    <col min="2" max="2" width="6.109375" style="256" bestFit="1" customWidth="1"/>
    <col min="3" max="3" width="19" style="178" bestFit="1" customWidth="1"/>
    <col min="4" max="4" width="8" style="178" customWidth="1"/>
    <col min="5" max="5" width="8.44140625" style="178" customWidth="1"/>
    <col min="6" max="6" width="4.88671875" style="178" bestFit="1" customWidth="1"/>
    <col min="7" max="8" width="6.5546875" style="178" bestFit="1" customWidth="1"/>
    <col min="9" max="9" width="4.88671875" style="178" bestFit="1" customWidth="1"/>
    <col min="10" max="11" width="6.5546875" style="178" bestFit="1" customWidth="1"/>
    <col min="12" max="16" width="6.5546875" style="178" customWidth="1"/>
    <col min="17" max="19" width="6.5546875" style="178" bestFit="1" customWidth="1"/>
    <col min="20" max="20" width="16" style="177" hidden="1" customWidth="1"/>
    <col min="21" max="21" width="5.88671875" style="177" hidden="1" customWidth="1"/>
    <col min="22" max="23" width="6.5546875" style="177" hidden="1" customWidth="1"/>
    <col min="24" max="24" width="9.88671875" style="177" hidden="1" customWidth="1"/>
    <col min="25" max="25" width="4.88671875" style="178" hidden="1" customWidth="1"/>
    <col min="26" max="26" width="5.109375" style="178" hidden="1" customWidth="1"/>
    <col min="27" max="27" width="6.5546875" style="178" hidden="1" customWidth="1"/>
    <col min="28" max="28" width="4.88671875" style="178" hidden="1" customWidth="1"/>
    <col min="29" max="29" width="5.109375" style="178" hidden="1" customWidth="1"/>
    <col min="30" max="30" width="6.5546875" style="178" hidden="1" customWidth="1"/>
    <col min="31" max="31" width="4.88671875" style="178" hidden="1" customWidth="1"/>
    <col min="32" max="32" width="5.109375" style="178" hidden="1" customWidth="1"/>
    <col min="33" max="33" width="6.5546875" style="178" hidden="1" customWidth="1"/>
    <col min="34" max="34" width="4.88671875" style="178" hidden="1" customWidth="1"/>
    <col min="35" max="35" width="5.109375" style="178" hidden="1" customWidth="1"/>
    <col min="36" max="36" width="6.5546875" style="178" hidden="1" customWidth="1"/>
    <col min="37" max="37" width="4.88671875" style="178" hidden="1" customWidth="1"/>
    <col min="38" max="38" width="5.109375" style="178" hidden="1" customWidth="1"/>
    <col min="39" max="39" width="6.5546875" style="178" hidden="1" customWidth="1"/>
    <col min="40" max="40" width="4.88671875" style="178" hidden="1" customWidth="1"/>
    <col min="41" max="41" width="5.109375" style="178" hidden="1" customWidth="1"/>
    <col min="42" max="42" width="6.5546875" style="178" hidden="1" customWidth="1"/>
    <col min="43" max="43" width="4.88671875" style="178" bestFit="1" customWidth="1"/>
    <col min="44" max="44" width="5.109375" style="178" bestFit="1" customWidth="1"/>
    <col min="45" max="45" width="6.5546875" style="178" bestFit="1" customWidth="1"/>
    <col min="46" max="46" width="4.88671875" style="178" bestFit="1" customWidth="1"/>
    <col min="47" max="47" width="5.109375" style="178" bestFit="1" customWidth="1"/>
    <col min="48" max="48" width="6.5546875" style="178" bestFit="1" customWidth="1"/>
    <col min="49" max="49" width="4.88671875" style="178" bestFit="1" customWidth="1"/>
    <col min="50" max="50" width="5.109375" style="178" bestFit="1" customWidth="1"/>
    <col min="51" max="51" width="6.5546875" style="178" bestFit="1" customWidth="1"/>
    <col min="52" max="52" width="4.88671875" style="178" bestFit="1" customWidth="1"/>
    <col min="53" max="53" width="5.109375" style="178" bestFit="1" customWidth="1"/>
    <col min="54" max="54" width="6.5546875" style="178" bestFit="1" customWidth="1"/>
    <col min="55" max="55" width="4.88671875" style="178" bestFit="1" customWidth="1"/>
    <col min="56" max="56" width="5.109375" style="178" bestFit="1" customWidth="1"/>
    <col min="57" max="57" width="6.5546875" style="178" bestFit="1" customWidth="1"/>
    <col min="58" max="58" width="4.88671875" style="178" bestFit="1" customWidth="1"/>
    <col min="59" max="59" width="5.109375" style="178" bestFit="1" customWidth="1"/>
    <col min="60" max="63" width="6.5546875" style="178" bestFit="1" customWidth="1"/>
    <col min="64" max="16384" width="9.88671875" style="178"/>
  </cols>
  <sheetData>
    <row r="1" spans="1:64" ht="38.25" customHeight="1">
      <c r="A1" s="855" t="s">
        <v>1914</v>
      </c>
      <c r="B1" s="855"/>
      <c r="C1" s="855"/>
      <c r="D1" s="855"/>
      <c r="E1" s="855"/>
      <c r="F1" s="855"/>
      <c r="G1" s="855"/>
      <c r="H1" s="855"/>
      <c r="I1" s="855"/>
      <c r="J1" s="855"/>
      <c r="K1" s="855"/>
      <c r="L1" s="855"/>
      <c r="M1" s="855"/>
      <c r="N1" s="855"/>
      <c r="O1" s="855"/>
      <c r="P1" s="855"/>
      <c r="Q1" s="855"/>
      <c r="R1" s="855"/>
      <c r="S1" s="855"/>
    </row>
    <row r="2" spans="1:64" ht="21" customHeight="1" thickBot="1">
      <c r="A2" s="851" t="s">
        <v>1915</v>
      </c>
      <c r="B2" s="851"/>
      <c r="C2" s="851"/>
      <c r="D2" s="851"/>
      <c r="E2" s="851"/>
      <c r="F2" s="851"/>
      <c r="G2" s="851"/>
      <c r="H2" s="851"/>
      <c r="I2" s="851"/>
      <c r="J2" s="851"/>
      <c r="K2" s="859">
        <v>40242</v>
      </c>
      <c r="L2" s="859"/>
      <c r="M2" s="859"/>
      <c r="N2" s="859"/>
      <c r="O2" s="859"/>
      <c r="P2" s="859"/>
      <c r="Q2" s="859"/>
      <c r="R2" s="859"/>
      <c r="S2" s="859"/>
    </row>
    <row r="3" spans="1:64" ht="15.75" customHeight="1" thickTop="1">
      <c r="A3" s="863" t="s">
        <v>470</v>
      </c>
      <c r="B3" s="866" t="s">
        <v>561</v>
      </c>
      <c r="C3" s="860" t="s">
        <v>562</v>
      </c>
      <c r="D3" s="869" t="s">
        <v>951</v>
      </c>
      <c r="E3" s="870"/>
      <c r="F3" s="870"/>
      <c r="G3" s="870"/>
      <c r="H3" s="870"/>
      <c r="I3" s="870"/>
      <c r="J3" s="870"/>
      <c r="K3" s="871"/>
      <c r="L3" s="869" t="s">
        <v>1916</v>
      </c>
      <c r="M3" s="870"/>
      <c r="N3" s="870"/>
      <c r="O3" s="870"/>
      <c r="P3" s="870"/>
      <c r="Q3" s="870"/>
      <c r="R3" s="870"/>
      <c r="S3" s="871"/>
      <c r="T3" s="179"/>
      <c r="U3" s="856" t="s">
        <v>1917</v>
      </c>
      <c r="V3" s="857"/>
      <c r="W3" s="858"/>
      <c r="X3" s="180"/>
      <c r="Y3" s="832">
        <v>38808</v>
      </c>
      <c r="Z3" s="833"/>
      <c r="AA3" s="834"/>
      <c r="AB3" s="832">
        <v>38838</v>
      </c>
      <c r="AC3" s="833"/>
      <c r="AD3" s="834"/>
      <c r="AE3" s="832">
        <v>38869</v>
      </c>
      <c r="AF3" s="833"/>
      <c r="AG3" s="834"/>
      <c r="AH3" s="832">
        <v>38899</v>
      </c>
      <c r="AI3" s="833"/>
      <c r="AJ3" s="834"/>
      <c r="AK3" s="832">
        <v>38930</v>
      </c>
      <c r="AL3" s="833"/>
      <c r="AM3" s="834"/>
      <c r="AN3" s="832">
        <v>38961</v>
      </c>
      <c r="AO3" s="833"/>
      <c r="AP3" s="834"/>
      <c r="AQ3" s="832">
        <v>38991</v>
      </c>
      <c r="AR3" s="833"/>
      <c r="AS3" s="834"/>
      <c r="AT3" s="832">
        <v>39022</v>
      </c>
      <c r="AU3" s="833"/>
      <c r="AV3" s="834"/>
      <c r="AW3" s="832">
        <v>39052</v>
      </c>
      <c r="AX3" s="833"/>
      <c r="AY3" s="834"/>
      <c r="AZ3" s="832">
        <v>39083</v>
      </c>
      <c r="BA3" s="833"/>
      <c r="BB3" s="834"/>
      <c r="BC3" s="832">
        <v>39114</v>
      </c>
      <c r="BD3" s="833"/>
      <c r="BE3" s="834"/>
      <c r="BF3" s="832">
        <v>39142</v>
      </c>
      <c r="BG3" s="833"/>
      <c r="BH3" s="834"/>
      <c r="BI3" s="838" t="s">
        <v>1918</v>
      </c>
      <c r="BJ3" s="839"/>
      <c r="BK3" s="840"/>
    </row>
    <row r="4" spans="1:64" ht="15.75" customHeight="1" thickBot="1">
      <c r="A4" s="864"/>
      <c r="B4" s="867">
        <v>1</v>
      </c>
      <c r="C4" s="861">
        <v>3</v>
      </c>
      <c r="D4" s="181" t="s">
        <v>952</v>
      </c>
      <c r="E4" s="181"/>
      <c r="F4" s="181" t="s">
        <v>1106</v>
      </c>
      <c r="G4" s="181"/>
      <c r="H4" s="181"/>
      <c r="I4" s="848" t="s">
        <v>405</v>
      </c>
      <c r="J4" s="836"/>
      <c r="K4" s="849"/>
      <c r="L4" s="181" t="s">
        <v>952</v>
      </c>
      <c r="M4" s="181"/>
      <c r="N4" s="181" t="s">
        <v>1106</v>
      </c>
      <c r="O4" s="181"/>
      <c r="P4" s="181"/>
      <c r="Q4" s="181" t="s">
        <v>405</v>
      </c>
      <c r="R4" s="181"/>
      <c r="S4" s="182"/>
      <c r="T4" s="179"/>
      <c r="U4" s="183" t="s">
        <v>1053</v>
      </c>
      <c r="V4" s="184" t="s">
        <v>1055</v>
      </c>
      <c r="W4" s="185" t="s">
        <v>1054</v>
      </c>
      <c r="X4" s="180"/>
      <c r="Y4" s="835" t="s">
        <v>405</v>
      </c>
      <c r="Z4" s="836"/>
      <c r="AA4" s="837"/>
      <c r="AB4" s="835" t="s">
        <v>405</v>
      </c>
      <c r="AC4" s="836"/>
      <c r="AD4" s="837"/>
      <c r="AE4" s="835" t="s">
        <v>405</v>
      </c>
      <c r="AF4" s="836"/>
      <c r="AG4" s="837"/>
      <c r="AH4" s="835" t="s">
        <v>405</v>
      </c>
      <c r="AI4" s="836"/>
      <c r="AJ4" s="837"/>
      <c r="AK4" s="835" t="s">
        <v>405</v>
      </c>
      <c r="AL4" s="836"/>
      <c r="AM4" s="837"/>
      <c r="AN4" s="835" t="s">
        <v>405</v>
      </c>
      <c r="AO4" s="836"/>
      <c r="AP4" s="837"/>
      <c r="AQ4" s="835" t="s">
        <v>405</v>
      </c>
      <c r="AR4" s="836"/>
      <c r="AS4" s="837"/>
      <c r="AT4" s="835" t="s">
        <v>405</v>
      </c>
      <c r="AU4" s="836"/>
      <c r="AV4" s="837"/>
      <c r="AW4" s="835" t="s">
        <v>405</v>
      </c>
      <c r="AX4" s="836"/>
      <c r="AY4" s="837"/>
      <c r="AZ4" s="835" t="s">
        <v>405</v>
      </c>
      <c r="BA4" s="836"/>
      <c r="BB4" s="837"/>
      <c r="BC4" s="835" t="s">
        <v>405</v>
      </c>
      <c r="BD4" s="836"/>
      <c r="BE4" s="837"/>
      <c r="BF4" s="835" t="s">
        <v>405</v>
      </c>
      <c r="BG4" s="836"/>
      <c r="BH4" s="837"/>
      <c r="BI4" s="835" t="s">
        <v>405</v>
      </c>
      <c r="BJ4" s="836"/>
      <c r="BK4" s="850"/>
    </row>
    <row r="5" spans="1:64" ht="15.6" thickBot="1">
      <c r="A5" s="865"/>
      <c r="B5" s="868">
        <v>1</v>
      </c>
      <c r="C5" s="862">
        <v>3</v>
      </c>
      <c r="D5" s="184" t="s">
        <v>1053</v>
      </c>
      <c r="E5" s="184" t="s">
        <v>1054</v>
      </c>
      <c r="F5" s="184" t="s">
        <v>1053</v>
      </c>
      <c r="G5" s="184" t="s">
        <v>1055</v>
      </c>
      <c r="H5" s="184" t="s">
        <v>1054</v>
      </c>
      <c r="I5" s="184" t="s">
        <v>1053</v>
      </c>
      <c r="J5" s="184" t="s">
        <v>1055</v>
      </c>
      <c r="K5" s="184" t="s">
        <v>1054</v>
      </c>
      <c r="L5" s="184" t="s">
        <v>1053</v>
      </c>
      <c r="M5" s="184" t="s">
        <v>1054</v>
      </c>
      <c r="N5" s="184" t="s">
        <v>1053</v>
      </c>
      <c r="O5" s="184" t="s">
        <v>1055</v>
      </c>
      <c r="P5" s="184" t="s">
        <v>1054</v>
      </c>
      <c r="Q5" s="184" t="s">
        <v>1053</v>
      </c>
      <c r="R5" s="184" t="s">
        <v>1055</v>
      </c>
      <c r="S5" s="184" t="s">
        <v>1054</v>
      </c>
      <c r="T5" s="179"/>
      <c r="U5" s="852"/>
      <c r="V5" s="853"/>
      <c r="W5" s="854"/>
      <c r="X5" s="180">
        <f>79-62+1</f>
        <v>18</v>
      </c>
      <c r="Y5" s="186" t="s">
        <v>1053</v>
      </c>
      <c r="Z5" s="187" t="s">
        <v>1055</v>
      </c>
      <c r="AA5" s="188" t="s">
        <v>1054</v>
      </c>
      <c r="AB5" s="186" t="s">
        <v>1053</v>
      </c>
      <c r="AC5" s="187" t="s">
        <v>1055</v>
      </c>
      <c r="AD5" s="188" t="s">
        <v>1054</v>
      </c>
      <c r="AE5" s="186" t="s">
        <v>1053</v>
      </c>
      <c r="AF5" s="187" t="s">
        <v>1055</v>
      </c>
      <c r="AG5" s="188" t="s">
        <v>1054</v>
      </c>
      <c r="AH5" s="186" t="s">
        <v>1053</v>
      </c>
      <c r="AI5" s="187" t="s">
        <v>1055</v>
      </c>
      <c r="AJ5" s="188" t="s">
        <v>1054</v>
      </c>
      <c r="AK5" s="186" t="s">
        <v>1053</v>
      </c>
      <c r="AL5" s="187" t="s">
        <v>1055</v>
      </c>
      <c r="AM5" s="188" t="s">
        <v>1054</v>
      </c>
      <c r="AN5" s="186" t="s">
        <v>1053</v>
      </c>
      <c r="AO5" s="187" t="s">
        <v>1055</v>
      </c>
      <c r="AP5" s="188" t="s">
        <v>1054</v>
      </c>
      <c r="AQ5" s="186" t="s">
        <v>1053</v>
      </c>
      <c r="AR5" s="187" t="s">
        <v>1055</v>
      </c>
      <c r="AS5" s="188" t="s">
        <v>1054</v>
      </c>
      <c r="AT5" s="186" t="s">
        <v>1053</v>
      </c>
      <c r="AU5" s="187" t="s">
        <v>1055</v>
      </c>
      <c r="AV5" s="188" t="s">
        <v>1054</v>
      </c>
      <c r="AW5" s="186" t="s">
        <v>1053</v>
      </c>
      <c r="AX5" s="187" t="s">
        <v>1055</v>
      </c>
      <c r="AY5" s="188" t="s">
        <v>1054</v>
      </c>
      <c r="AZ5" s="186" t="s">
        <v>1053</v>
      </c>
      <c r="BA5" s="187" t="s">
        <v>1055</v>
      </c>
      <c r="BB5" s="188" t="s">
        <v>1054</v>
      </c>
      <c r="BC5" s="186" t="s">
        <v>1053</v>
      </c>
      <c r="BD5" s="187" t="s">
        <v>1055</v>
      </c>
      <c r="BE5" s="188" t="s">
        <v>1054</v>
      </c>
      <c r="BF5" s="186" t="s">
        <v>1053</v>
      </c>
      <c r="BG5" s="187" t="s">
        <v>1055</v>
      </c>
      <c r="BH5" s="188" t="s">
        <v>1054</v>
      </c>
      <c r="BI5" s="187" t="s">
        <v>1053</v>
      </c>
      <c r="BJ5" s="187" t="s">
        <v>1055</v>
      </c>
      <c r="BK5" s="189" t="s">
        <v>1054</v>
      </c>
    </row>
    <row r="6" spans="1:64" ht="18.75" customHeight="1" thickBot="1">
      <c r="A6" s="190">
        <v>1</v>
      </c>
      <c r="B6" s="831" t="s">
        <v>1158</v>
      </c>
      <c r="C6" s="191" t="s">
        <v>1919</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8" thickBot="1">
      <c r="A7" s="205">
        <v>2</v>
      </c>
      <c r="B7" s="829"/>
      <c r="C7" s="206" t="s">
        <v>1920</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8" thickBot="1">
      <c r="A8" s="205">
        <v>3</v>
      </c>
      <c r="B8" s="829"/>
      <c r="C8" s="215" t="s">
        <v>1921</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8" thickBot="1">
      <c r="A9" s="223">
        <v>1</v>
      </c>
      <c r="B9" s="842"/>
      <c r="C9" s="224" t="s">
        <v>1922</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829" t="s">
        <v>1159</v>
      </c>
      <c r="C10" s="191" t="s">
        <v>1923</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8" thickBot="1">
      <c r="A11" s="205">
        <v>2</v>
      </c>
      <c r="B11" s="829"/>
      <c r="C11" s="206" t="s">
        <v>1924</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8" thickBot="1">
      <c r="A12" s="205">
        <v>3</v>
      </c>
      <c r="B12" s="829"/>
      <c r="C12" s="206" t="s">
        <v>1925</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8" thickBot="1">
      <c r="A13" s="205">
        <v>4</v>
      </c>
      <c r="B13" s="829"/>
      <c r="C13" s="206" t="s">
        <v>1926</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8" thickBot="1">
      <c r="A14" s="223">
        <v>2</v>
      </c>
      <c r="B14" s="829"/>
      <c r="C14" s="224" t="s">
        <v>1922</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8" thickBot="1">
      <c r="A15" s="205">
        <v>3</v>
      </c>
      <c r="B15" s="829" t="s">
        <v>728</v>
      </c>
      <c r="C15" s="206" t="s">
        <v>1927</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8" thickBot="1">
      <c r="A16" s="205">
        <v>4</v>
      </c>
      <c r="B16" s="829"/>
      <c r="C16" s="206" t="s">
        <v>1928</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8" thickBot="1">
      <c r="A17" s="223">
        <v>4</v>
      </c>
      <c r="B17" s="829"/>
      <c r="C17" s="224" t="s">
        <v>1922</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829" t="s">
        <v>1160</v>
      </c>
      <c r="C18" s="206" t="s">
        <v>1940</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8" thickBot="1">
      <c r="A19" s="205">
        <v>2</v>
      </c>
      <c r="B19" s="829"/>
      <c r="C19" s="206" t="s">
        <v>1941</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8" thickBot="1">
      <c r="A20" s="205">
        <v>3</v>
      </c>
      <c r="B20" s="829"/>
      <c r="C20" s="206" t="s">
        <v>1942</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8" thickBot="1">
      <c r="A21" s="205">
        <v>4</v>
      </c>
      <c r="B21" s="829"/>
      <c r="C21" s="206" t="s">
        <v>1943</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8" thickBot="1">
      <c r="A22" s="223">
        <v>4</v>
      </c>
      <c r="B22" s="829"/>
      <c r="C22" s="224" t="s">
        <v>1922</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829" t="s">
        <v>1161</v>
      </c>
      <c r="C23" s="206" t="s">
        <v>953</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829"/>
      <c r="C24" s="206" t="s">
        <v>954</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8" thickBot="1">
      <c r="A25" s="205">
        <v>3</v>
      </c>
      <c r="B25" s="829"/>
      <c r="C25" s="206" t="s">
        <v>955</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8" thickBot="1">
      <c r="A26" s="205">
        <v>4</v>
      </c>
      <c r="B26" s="829"/>
      <c r="C26" s="206" t="s">
        <v>956</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8" thickBot="1">
      <c r="A27" s="205"/>
      <c r="B27" s="829"/>
      <c r="C27" s="241" t="s">
        <v>1929</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8" thickBot="1">
      <c r="A28" s="223">
        <v>5</v>
      </c>
      <c r="B28" s="829"/>
      <c r="C28" s="224" t="s">
        <v>1922</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829" t="s">
        <v>1162</v>
      </c>
      <c r="C29" s="206" t="s">
        <v>1935</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8" thickBot="1">
      <c r="A30" s="205">
        <v>2</v>
      </c>
      <c r="B30" s="829"/>
      <c r="C30" s="206" t="s">
        <v>1936</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8" thickBot="1">
      <c r="A31" s="205">
        <v>3</v>
      </c>
      <c r="B31" s="829"/>
      <c r="C31" s="206" t="s">
        <v>1937</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8" thickBot="1">
      <c r="A32" s="205">
        <v>4</v>
      </c>
      <c r="B32" s="829"/>
      <c r="C32" s="206" t="s">
        <v>1938</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8" thickBot="1">
      <c r="A33" s="223">
        <v>6</v>
      </c>
      <c r="B33" s="829"/>
      <c r="C33" s="224" t="s">
        <v>1922</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829" t="s">
        <v>1163</v>
      </c>
      <c r="C34" s="206" t="s">
        <v>957</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8" thickBot="1">
      <c r="A35" s="205">
        <v>2</v>
      </c>
      <c r="B35" s="829"/>
      <c r="C35" s="206" t="s">
        <v>958</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8" thickBot="1">
      <c r="A36" s="205">
        <v>3</v>
      </c>
      <c r="B36" s="829"/>
      <c r="C36" s="206" t="s">
        <v>959</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8" thickBot="1">
      <c r="A37" s="205">
        <v>4</v>
      </c>
      <c r="B37" s="829"/>
      <c r="C37" s="206" t="s">
        <v>960</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8" thickBot="1">
      <c r="A38" s="223">
        <v>7</v>
      </c>
      <c r="B38" s="829"/>
      <c r="C38" s="224" t="s">
        <v>1922</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830" t="s">
        <v>1164</v>
      </c>
      <c r="C39" s="215" t="s">
        <v>961</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831"/>
      <c r="C40" s="206" t="s">
        <v>962</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8" thickBot="1">
      <c r="A41" s="205">
        <v>3</v>
      </c>
      <c r="B41" s="829"/>
      <c r="C41" s="206" t="s">
        <v>1677</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8" thickBot="1">
      <c r="A42" s="205">
        <v>4</v>
      </c>
      <c r="B42" s="829"/>
      <c r="C42" s="206" t="s">
        <v>963</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8" thickBot="1">
      <c r="A43" s="205">
        <v>5</v>
      </c>
      <c r="B43" s="829"/>
      <c r="C43" s="206" t="s">
        <v>964</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8" thickBot="1">
      <c r="A44" s="223">
        <v>8</v>
      </c>
      <c r="B44" s="829"/>
      <c r="C44" s="224" t="s">
        <v>1922</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8" thickBot="1">
      <c r="A45" s="205">
        <v>1</v>
      </c>
      <c r="B45" s="829" t="s">
        <v>729</v>
      </c>
      <c r="C45" s="251" t="s">
        <v>1103</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8" thickBot="1">
      <c r="A46" s="205">
        <v>2</v>
      </c>
      <c r="B46" s="829"/>
      <c r="C46" s="251" t="s">
        <v>1939</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8" thickBot="1">
      <c r="A47" s="223">
        <v>9</v>
      </c>
      <c r="B47" s="829"/>
      <c r="C47" s="224" t="s">
        <v>1922</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8" thickBot="1">
      <c r="A48" s="205">
        <v>1</v>
      </c>
      <c r="B48" s="829" t="s">
        <v>1165</v>
      </c>
      <c r="C48" s="206" t="s">
        <v>1930</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8" thickBot="1">
      <c r="A49" s="205">
        <v>2</v>
      </c>
      <c r="B49" s="829"/>
      <c r="C49" s="206" t="s">
        <v>1931</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8" thickBot="1">
      <c r="A50" s="205">
        <v>3</v>
      </c>
      <c r="B50" s="829"/>
      <c r="C50" s="206" t="s">
        <v>1932</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8" thickBot="1">
      <c r="A51" s="205">
        <v>4</v>
      </c>
      <c r="B51" s="829"/>
      <c r="C51" s="206" t="s">
        <v>1933</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8" thickBot="1">
      <c r="A52" s="223">
        <v>10</v>
      </c>
      <c r="B52" s="829"/>
      <c r="C52" s="224" t="s">
        <v>1922</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8" thickBot="1">
      <c r="A53" s="205">
        <v>1</v>
      </c>
      <c r="B53" s="829" t="s">
        <v>1166</v>
      </c>
      <c r="C53" s="252" t="s">
        <v>1944</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8" thickBot="1">
      <c r="A54" s="205">
        <v>2</v>
      </c>
      <c r="B54" s="829"/>
      <c r="C54" s="252" t="s">
        <v>1945</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8" thickBot="1">
      <c r="A55" s="205">
        <v>3</v>
      </c>
      <c r="B55" s="829"/>
      <c r="C55" s="252" t="s">
        <v>1946</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8" thickBot="1">
      <c r="A56" s="223">
        <v>0</v>
      </c>
      <c r="B56" s="829"/>
      <c r="C56" s="224" t="s">
        <v>1922</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8" thickBot="1">
      <c r="A57" s="253"/>
      <c r="B57" s="254"/>
      <c r="C57" s="224" t="s">
        <v>402</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8"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5" customHeight="1">
      <c r="A59" s="258">
        <v>1</v>
      </c>
      <c r="B59" s="843" t="s">
        <v>965</v>
      </c>
      <c r="C59" s="843"/>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5" customHeight="1">
      <c r="A60" s="261">
        <v>2</v>
      </c>
      <c r="B60" s="844" t="s">
        <v>1671</v>
      </c>
      <c r="C60" s="845"/>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5" customHeight="1">
      <c r="A61" s="261">
        <v>3</v>
      </c>
      <c r="B61" s="844" t="s">
        <v>590</v>
      </c>
      <c r="C61" s="845"/>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5" customHeight="1">
      <c r="A62" s="261">
        <v>4</v>
      </c>
      <c r="B62" s="844" t="s">
        <v>1672</v>
      </c>
      <c r="C62" s="845"/>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5" customHeight="1">
      <c r="A63" s="261">
        <v>5</v>
      </c>
      <c r="B63" s="844" t="s">
        <v>1673</v>
      </c>
      <c r="C63" s="845"/>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5" customHeight="1">
      <c r="A64" s="261">
        <v>6</v>
      </c>
      <c r="B64" s="844" t="s">
        <v>289</v>
      </c>
      <c r="C64" s="845"/>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5" customHeight="1">
      <c r="A65" s="261">
        <v>7</v>
      </c>
      <c r="B65" s="844" t="s">
        <v>1676</v>
      </c>
      <c r="C65" s="845"/>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5" customHeight="1">
      <c r="A66" s="261">
        <v>8</v>
      </c>
      <c r="B66" s="844" t="s">
        <v>1677</v>
      </c>
      <c r="C66" s="845"/>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5" customHeight="1">
      <c r="A67" s="261">
        <v>9</v>
      </c>
      <c r="B67" s="844" t="s">
        <v>1109</v>
      </c>
      <c r="C67" s="845"/>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5" customHeight="1">
      <c r="A68" s="261">
        <v>10</v>
      </c>
      <c r="B68" s="844" t="s">
        <v>1674</v>
      </c>
      <c r="C68" s="845"/>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5" customHeight="1" thickBot="1">
      <c r="A69" s="265">
        <v>11</v>
      </c>
      <c r="B69" s="846" t="s">
        <v>1675</v>
      </c>
      <c r="C69" s="847"/>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5" customHeight="1" thickBot="1">
      <c r="A70" s="268"/>
      <c r="B70" s="841" t="s">
        <v>1934</v>
      </c>
      <c r="C70" s="841"/>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7.399999999999999">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7.399999999999999">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7.399999999999999">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7.399999999999999">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7.399999999999999">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7.399999999999999">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7.399999999999999">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7.399999999999999">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7.399999999999999">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7.399999999999999">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7.399999999999999">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7.399999999999999">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7.399999999999999">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7.399999999999999">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7.399999999999999">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7.399999999999999">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7.399999999999999">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7.399999999999999">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7.399999999999999">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7.399999999999999">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7.399999999999999">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7.399999999999999">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7.399999999999999">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7.399999999999999">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7.399999999999999">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7.399999999999999">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7.399999999999999">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7.399999999999999">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7.399999999999999">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7.399999999999999">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7.399999999999999">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7.399999999999999">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7.399999999999999">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7.399999999999999">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7.399999999999999">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7.399999999999999">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7.399999999999999">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7.399999999999999">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7.399999999999999">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7.399999999999999">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7.399999999999999">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7.399999999999999">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7.399999999999999">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7.399999999999999">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7.399999999999999">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7.399999999999999">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7.399999999999999">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7.399999999999999">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7.399999999999999">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7.399999999999999">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7.399999999999999">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7.399999999999999">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7.399999999999999">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7.399999999999999">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7.399999999999999">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7.399999999999999">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7.399999999999999">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7.399999999999999">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7.399999999999999">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7.399999999999999">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7.399999999999999">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7.399999999999999">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7.399999999999999">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7.399999999999999">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7.399999999999999">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7.399999999999999">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7.399999999999999">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7.399999999999999">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7.399999999999999">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7.399999999999999">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7.399999999999999">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7.399999999999999">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7.399999999999999">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7.399999999999999">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7.399999999999999">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7.399999999999999">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7.399999999999999">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7.399999999999999">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7.399999999999999">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A2:J2"/>
    <mergeCell ref="U5:W5"/>
    <mergeCell ref="A1:S1"/>
    <mergeCell ref="U3:W3"/>
    <mergeCell ref="K2:S2"/>
    <mergeCell ref="C3:C5"/>
    <mergeCell ref="A3:A5"/>
    <mergeCell ref="B3:B5"/>
    <mergeCell ref="D3:K3"/>
    <mergeCell ref="L3:S3"/>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I3:BK3"/>
    <mergeCell ref="AW3:AY3"/>
    <mergeCell ref="AZ3:BB3"/>
    <mergeCell ref="BC3:BE3"/>
    <mergeCell ref="BF3:BH3"/>
    <mergeCell ref="AT3:AV3"/>
    <mergeCell ref="AQ3:AS3"/>
    <mergeCell ref="AQ4:AS4"/>
    <mergeCell ref="AN3:AP3"/>
    <mergeCell ref="AH3:AJ3"/>
    <mergeCell ref="AK3:AM3"/>
    <mergeCell ref="B34:B38"/>
    <mergeCell ref="B39:B44"/>
    <mergeCell ref="Y3:AA3"/>
    <mergeCell ref="AK4:AM4"/>
    <mergeCell ref="Y4:AA4"/>
    <mergeCell ref="AB3:AD3"/>
    <mergeCell ref="AE3:AG3"/>
  </mergeCells>
  <phoneticPr fontId="0" type="noConversion"/>
  <conditionalFormatting sqref="S53:S55 S34:S46 S29:S32 S6:S8 S10:S13 S15:S16 S48:S51 S18:S27">
    <cfRule type="cellIs" dxfId="7" priority="1" stopIfTrue="1" operator="notEqual">
      <formula>BK6</formula>
    </cfRule>
    <cfRule type="cellIs" dxfId="6" priority="2" stopIfTrue="1" operator="notEqual">
      <formula>W6+K6</formula>
    </cfRule>
  </conditionalFormatting>
  <conditionalFormatting sqref="Q53:R55 Q34:R46 Q29:R32 Q6:R8 Q10:R13 Q15:R16 Q48:R51 Q18:R27">
    <cfRule type="cellIs" dxfId="5" priority="3" stopIfTrue="1" operator="notEqual">
      <formula>BI6</formula>
    </cfRule>
    <cfRule type="cellIs" dxfId="4" priority="4" stopIfTrue="1" operator="notEqual">
      <formula>U6+I6</formula>
    </cfRule>
  </conditionalFormatting>
  <conditionalFormatting sqref="U6:W56">
    <cfRule type="cellIs" dxfId="3"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3.2"/>
  <cols>
    <col min="1" max="1" width="10.33203125" bestFit="1" customWidth="1"/>
    <col min="2" max="7" width="8.109375" customWidth="1"/>
    <col min="8" max="8" width="7.6640625" bestFit="1" customWidth="1"/>
    <col min="9" max="9" width="8" bestFit="1" customWidth="1"/>
    <col min="11" max="13" width="5.109375" customWidth="1"/>
  </cols>
  <sheetData>
    <row r="1" spans="1:10" ht="15.6">
      <c r="A1" s="170"/>
      <c r="B1" s="171" t="s">
        <v>1184</v>
      </c>
      <c r="C1" s="172"/>
    </row>
    <row r="2" spans="1:10" ht="15.6">
      <c r="A2" s="176" t="s">
        <v>1185</v>
      </c>
      <c r="B2" s="173"/>
    </row>
    <row r="4" spans="1:10" ht="15">
      <c r="A4" s="168" t="s">
        <v>230</v>
      </c>
      <c r="B4" s="168" t="s">
        <v>814</v>
      </c>
      <c r="C4" s="168" t="s">
        <v>813</v>
      </c>
      <c r="D4" s="168" t="s">
        <v>812</v>
      </c>
      <c r="E4" s="168" t="s">
        <v>231</v>
      </c>
      <c r="F4" s="168" t="s">
        <v>815</v>
      </c>
      <c r="G4" s="174" t="s">
        <v>1334</v>
      </c>
      <c r="H4" s="174" t="s">
        <v>1335</v>
      </c>
      <c r="I4" s="174" t="s">
        <v>1336</v>
      </c>
      <c r="J4" s="169" t="s">
        <v>1337</v>
      </c>
    </row>
    <row r="5" spans="1:10" ht="15">
      <c r="A5" s="168" t="s">
        <v>1158</v>
      </c>
      <c r="B5" s="168"/>
      <c r="C5" s="168"/>
      <c r="D5" s="168"/>
      <c r="E5" s="168"/>
      <c r="F5" s="168"/>
      <c r="G5" s="1">
        <f>SUM(B5:F5)</f>
        <v>0</v>
      </c>
      <c r="H5" s="1" t="e">
        <f>DCOUNTA(#REF!,"Circle",A4:A5)</f>
        <v>#REF!</v>
      </c>
      <c r="I5" s="1" t="e">
        <f>G5-H5</f>
        <v>#REF!</v>
      </c>
    </row>
    <row r="6" spans="1:10" ht="15">
      <c r="A6" s="168" t="s">
        <v>230</v>
      </c>
      <c r="B6" s="168"/>
      <c r="C6" s="168"/>
      <c r="D6" s="168"/>
      <c r="E6" s="168"/>
      <c r="F6" s="168"/>
      <c r="G6" s="1">
        <f t="shared" ref="G6:G25" si="0">SUM(B6:F6)</f>
        <v>0</v>
      </c>
      <c r="H6" s="1"/>
      <c r="I6" s="1">
        <f t="shared" ref="I6:I25" si="1">G6-H6</f>
        <v>0</v>
      </c>
    </row>
    <row r="7" spans="1:10">
      <c r="A7" s="175" t="s">
        <v>1159</v>
      </c>
      <c r="B7" s="175"/>
      <c r="C7" s="175"/>
      <c r="D7" s="175"/>
      <c r="E7" s="175"/>
      <c r="F7" s="175"/>
      <c r="G7" s="1">
        <f t="shared" si="0"/>
        <v>0</v>
      </c>
      <c r="H7" s="1" t="e">
        <f>DCOUNTA(#REF!,"Circle",A6:A7)</f>
        <v>#REF!</v>
      </c>
      <c r="I7" s="1" t="e">
        <f t="shared" si="1"/>
        <v>#REF!</v>
      </c>
    </row>
    <row r="8" spans="1:10" ht="15">
      <c r="A8" s="168" t="s">
        <v>230</v>
      </c>
      <c r="B8" s="175"/>
      <c r="C8" s="175"/>
      <c r="D8" s="175"/>
      <c r="E8" s="175"/>
      <c r="F8" s="175"/>
      <c r="G8" s="1">
        <f t="shared" si="0"/>
        <v>0</v>
      </c>
      <c r="H8" s="1" t="e">
        <f>DCOUNTA(#REF!,"Circle",A7:A8)</f>
        <v>#REF!</v>
      </c>
      <c r="I8" s="1" t="e">
        <f t="shared" si="1"/>
        <v>#REF!</v>
      </c>
    </row>
    <row r="9" spans="1:10">
      <c r="A9" s="175" t="s">
        <v>728</v>
      </c>
      <c r="B9" s="175"/>
      <c r="C9" s="175"/>
      <c r="D9" s="175"/>
      <c r="E9" s="175"/>
      <c r="F9" s="175"/>
      <c r="G9" s="1">
        <f t="shared" si="0"/>
        <v>0</v>
      </c>
      <c r="H9" s="1" t="e">
        <f>DCOUNTA(#REF!,"Circle",A8:A9)</f>
        <v>#REF!</v>
      </c>
      <c r="I9" s="1" t="e">
        <f t="shared" si="1"/>
        <v>#REF!</v>
      </c>
    </row>
    <row r="10" spans="1:10" ht="15">
      <c r="A10" s="168" t="s">
        <v>230</v>
      </c>
      <c r="B10" s="175"/>
      <c r="C10" s="175"/>
      <c r="D10" s="175"/>
      <c r="E10" s="175"/>
      <c r="F10" s="175"/>
      <c r="G10" s="1">
        <f t="shared" si="0"/>
        <v>0</v>
      </c>
      <c r="H10" s="1"/>
      <c r="I10" s="1">
        <f t="shared" si="1"/>
        <v>0</v>
      </c>
    </row>
    <row r="11" spans="1:10">
      <c r="A11" s="175" t="s">
        <v>1160</v>
      </c>
      <c r="B11" s="175"/>
      <c r="C11" s="175"/>
      <c r="D11" s="175"/>
      <c r="E11" s="175"/>
      <c r="F11" s="175"/>
      <c r="G11" s="1">
        <f t="shared" si="0"/>
        <v>0</v>
      </c>
      <c r="H11" s="1" t="e">
        <f>DCOUNTA(#REF!,"Circle",A10:A11)</f>
        <v>#REF!</v>
      </c>
      <c r="I11" s="1" t="e">
        <f t="shared" si="1"/>
        <v>#REF!</v>
      </c>
    </row>
    <row r="12" spans="1:10" ht="15">
      <c r="A12" s="168" t="s">
        <v>230</v>
      </c>
      <c r="B12" s="175"/>
      <c r="C12" s="175"/>
      <c r="D12" s="175"/>
      <c r="E12" s="175"/>
      <c r="F12" s="175"/>
      <c r="G12" s="1">
        <f t="shared" si="0"/>
        <v>0</v>
      </c>
      <c r="H12" s="1"/>
      <c r="I12" s="1">
        <f t="shared" si="1"/>
        <v>0</v>
      </c>
    </row>
    <row r="13" spans="1:10">
      <c r="A13" s="175" t="s">
        <v>1161</v>
      </c>
      <c r="B13" s="175"/>
      <c r="C13" s="175"/>
      <c r="D13" s="175"/>
      <c r="E13" s="175"/>
      <c r="F13" s="175"/>
      <c r="G13" s="1">
        <f t="shared" si="0"/>
        <v>0</v>
      </c>
      <c r="H13" s="1" t="e">
        <f>DCOUNTA(#REF!,"Circle",A12:A13)</f>
        <v>#REF!</v>
      </c>
      <c r="I13" s="1" t="e">
        <f t="shared" si="1"/>
        <v>#REF!</v>
      </c>
    </row>
    <row r="14" spans="1:10" ht="15">
      <c r="A14" s="168" t="s">
        <v>230</v>
      </c>
      <c r="B14" s="175"/>
      <c r="C14" s="175"/>
      <c r="D14" s="175"/>
      <c r="E14" s="175"/>
      <c r="F14" s="175"/>
      <c r="G14" s="1">
        <f t="shared" si="0"/>
        <v>0</v>
      </c>
      <c r="H14" s="1" t="e">
        <f>DCOUNTA(#REF!,"Circle",A17:A19)</f>
        <v>#REF!</v>
      </c>
      <c r="I14" s="1" t="e">
        <f t="shared" si="1"/>
        <v>#REF!</v>
      </c>
    </row>
    <row r="15" spans="1:10">
      <c r="A15" s="175" t="s">
        <v>1162</v>
      </c>
      <c r="B15" s="175"/>
      <c r="C15" s="175"/>
      <c r="D15" s="175"/>
      <c r="E15" s="175"/>
      <c r="F15" s="175"/>
      <c r="G15" s="1">
        <f t="shared" si="0"/>
        <v>0</v>
      </c>
      <c r="H15" s="1" t="e">
        <f>DCOUNTA(#REF!,"Circle",A14:A15)</f>
        <v>#REF!</v>
      </c>
      <c r="I15" s="1" t="e">
        <f t="shared" si="1"/>
        <v>#REF!</v>
      </c>
    </row>
    <row r="16" spans="1:10" ht="15">
      <c r="A16" s="168" t="s">
        <v>230</v>
      </c>
      <c r="B16" s="175"/>
      <c r="C16" s="175"/>
      <c r="D16" s="175"/>
      <c r="E16" s="175"/>
      <c r="F16" s="175"/>
      <c r="G16" s="1">
        <f t="shared" si="0"/>
        <v>0</v>
      </c>
      <c r="H16" s="1" t="e">
        <f>DCOUNTA(#REF!,"Circle",A23:A25)</f>
        <v>#REF!</v>
      </c>
      <c r="I16" s="1" t="e">
        <f t="shared" si="1"/>
        <v>#REF!</v>
      </c>
    </row>
    <row r="17" spans="1:9">
      <c r="A17" s="175" t="s">
        <v>1163</v>
      </c>
      <c r="B17" s="175"/>
      <c r="C17" s="175"/>
      <c r="D17" s="175"/>
      <c r="E17" s="175"/>
      <c r="F17" s="175"/>
      <c r="G17" s="1">
        <f t="shared" si="0"/>
        <v>0</v>
      </c>
      <c r="H17" s="1" t="e">
        <f>DCOUNTA(#REF!,"Circle",A16:A17)</f>
        <v>#REF!</v>
      </c>
      <c r="I17" s="1" t="e">
        <f t="shared" si="1"/>
        <v>#REF!</v>
      </c>
    </row>
    <row r="18" spans="1:9" ht="15">
      <c r="A18" s="168" t="s">
        <v>230</v>
      </c>
      <c r="B18" s="175"/>
      <c r="C18" s="175"/>
      <c r="D18" s="175"/>
      <c r="E18" s="175"/>
      <c r="F18" s="175"/>
      <c r="G18" s="1">
        <f t="shared" si="0"/>
        <v>0</v>
      </c>
      <c r="H18" s="1"/>
      <c r="I18" s="1">
        <f t="shared" si="1"/>
        <v>0</v>
      </c>
    </row>
    <row r="19" spans="1:9">
      <c r="A19" s="175" t="s">
        <v>1164</v>
      </c>
      <c r="B19" s="175"/>
      <c r="C19" s="175"/>
      <c r="D19" s="175"/>
      <c r="E19" s="175"/>
      <c r="F19" s="175"/>
      <c r="G19" s="1">
        <f t="shared" si="0"/>
        <v>0</v>
      </c>
      <c r="H19" s="1" t="e">
        <f>DCOUNTA(#REF!,"Circle",A18:A19)</f>
        <v>#REF!</v>
      </c>
      <c r="I19" s="1" t="e">
        <f t="shared" si="1"/>
        <v>#REF!</v>
      </c>
    </row>
    <row r="20" spans="1:9">
      <c r="A20" s="175" t="s">
        <v>230</v>
      </c>
      <c r="B20" s="175"/>
      <c r="C20" s="175"/>
      <c r="D20" s="175"/>
      <c r="E20" s="175"/>
      <c r="F20" s="175"/>
      <c r="G20" s="1">
        <f t="shared" si="0"/>
        <v>0</v>
      </c>
      <c r="H20" s="1" t="e">
        <f>DCOUNTA(#REF!,"Circle",A19:A20)</f>
        <v>#REF!</v>
      </c>
      <c r="I20" s="1" t="e">
        <f t="shared" si="1"/>
        <v>#REF!</v>
      </c>
    </row>
    <row r="21" spans="1:9">
      <c r="A21" s="175" t="s">
        <v>729</v>
      </c>
      <c r="B21" s="175"/>
      <c r="C21" s="175"/>
      <c r="D21" s="175"/>
      <c r="E21" s="175"/>
      <c r="F21" s="175"/>
      <c r="G21" s="1">
        <f t="shared" si="0"/>
        <v>0</v>
      </c>
      <c r="H21" s="1" t="e">
        <f>DCOUNTA(#REF!,"Circle",A20:A21)</f>
        <v>#REF!</v>
      </c>
      <c r="I21" s="1" t="e">
        <f t="shared" si="1"/>
        <v>#REF!</v>
      </c>
    </row>
    <row r="22" spans="1:9" ht="15">
      <c r="A22" s="168" t="s">
        <v>230</v>
      </c>
      <c r="B22" s="175"/>
      <c r="C22" s="175"/>
      <c r="D22" s="175"/>
      <c r="E22" s="175"/>
      <c r="F22" s="175"/>
      <c r="G22" s="1">
        <f t="shared" si="0"/>
        <v>0</v>
      </c>
      <c r="H22" s="1" t="e">
        <f>DCOUNTA(#REF!,"Circle",A21:A22)</f>
        <v>#REF!</v>
      </c>
      <c r="I22" s="1" t="e">
        <f t="shared" si="1"/>
        <v>#REF!</v>
      </c>
    </row>
    <row r="23" spans="1:9">
      <c r="A23" s="175" t="s">
        <v>1165</v>
      </c>
      <c r="B23" s="175"/>
      <c r="C23" s="175"/>
      <c r="D23" s="175"/>
      <c r="E23" s="175"/>
      <c r="F23" s="175"/>
      <c r="G23" s="1">
        <f t="shared" si="0"/>
        <v>0</v>
      </c>
      <c r="H23" s="1" t="e">
        <f>DCOUNTA(#REF!,"Circle",A22:A23)</f>
        <v>#REF!</v>
      </c>
      <c r="I23" s="1" t="e">
        <f t="shared" si="1"/>
        <v>#REF!</v>
      </c>
    </row>
    <row r="24" spans="1:9" ht="15">
      <c r="A24" s="168" t="s">
        <v>230</v>
      </c>
      <c r="B24" s="175"/>
      <c r="C24" s="175"/>
      <c r="D24" s="175"/>
      <c r="E24" s="175"/>
      <c r="F24" s="175"/>
      <c r="G24" s="1">
        <f t="shared" si="0"/>
        <v>0</v>
      </c>
      <c r="H24" s="1"/>
      <c r="I24" s="1">
        <f t="shared" si="1"/>
        <v>0</v>
      </c>
    </row>
    <row r="25" spans="1:9">
      <c r="A25" s="175" t="s">
        <v>1166</v>
      </c>
      <c r="B25" s="175"/>
      <c r="C25" s="175"/>
      <c r="D25" s="175"/>
      <c r="E25" s="175"/>
      <c r="F25" s="175"/>
      <c r="G25" s="1">
        <f t="shared" si="0"/>
        <v>0</v>
      </c>
      <c r="H25" s="1" t="e">
        <f>DCOUNTA(#REF!,"Circle",A24:A25)</f>
        <v>#REF!</v>
      </c>
      <c r="I25" s="1" t="e">
        <f t="shared" si="1"/>
        <v>#REF!</v>
      </c>
    </row>
    <row r="26" spans="1:9">
      <c r="A26" s="175" t="s">
        <v>232</v>
      </c>
      <c r="B26" s="175">
        <f>SUM(B5:B25)</f>
        <v>0</v>
      </c>
      <c r="C26" s="175">
        <f>SUM(C5:C25)</f>
        <v>0</v>
      </c>
      <c r="D26" s="175">
        <f>SUM(D5:D25)</f>
        <v>0</v>
      </c>
      <c r="E26" s="175">
        <f>SUM(E5:E25)</f>
        <v>0</v>
      </c>
      <c r="F26" s="175">
        <f>SUM(F5:F25)</f>
        <v>0</v>
      </c>
      <c r="G26" s="1">
        <f>SUM(B26:F26)</f>
        <v>0</v>
      </c>
      <c r="H26" s="1"/>
      <c r="I26" s="1"/>
    </row>
    <row r="30" spans="1:9">
      <c r="A30" t="s">
        <v>828</v>
      </c>
      <c r="B30">
        <v>0</v>
      </c>
      <c r="C30">
        <v>0</v>
      </c>
      <c r="D30">
        <v>2</v>
      </c>
      <c r="E30">
        <v>1</v>
      </c>
      <c r="F30">
        <v>6</v>
      </c>
    </row>
    <row r="31" spans="1:9">
      <c r="A31" t="s">
        <v>239</v>
      </c>
      <c r="B31">
        <v>1</v>
      </c>
      <c r="C31">
        <v>5</v>
      </c>
      <c r="D31">
        <v>6</v>
      </c>
      <c r="E31">
        <v>8</v>
      </c>
      <c r="F31">
        <v>4</v>
      </c>
    </row>
    <row r="32" spans="1:9">
      <c r="A32" t="s">
        <v>238</v>
      </c>
      <c r="B32">
        <v>1</v>
      </c>
      <c r="C32">
        <v>0</v>
      </c>
      <c r="D32">
        <v>5</v>
      </c>
      <c r="E32">
        <v>1</v>
      </c>
      <c r="F32">
        <v>0</v>
      </c>
    </row>
    <row r="33" spans="1:6">
      <c r="A33" t="s">
        <v>236</v>
      </c>
      <c r="B33">
        <v>0</v>
      </c>
      <c r="C33">
        <v>2</v>
      </c>
      <c r="D33">
        <v>6</v>
      </c>
      <c r="E33">
        <v>7</v>
      </c>
      <c r="F33">
        <v>1</v>
      </c>
    </row>
    <row r="34" spans="1:6">
      <c r="A34" t="s">
        <v>234</v>
      </c>
      <c r="B34">
        <v>1</v>
      </c>
      <c r="C34">
        <v>2</v>
      </c>
      <c r="D34">
        <v>4</v>
      </c>
      <c r="E34">
        <v>15</v>
      </c>
      <c r="F34">
        <v>8</v>
      </c>
    </row>
    <row r="35" spans="1:6">
      <c r="A35" t="s">
        <v>237</v>
      </c>
      <c r="B35">
        <v>0</v>
      </c>
      <c r="C35">
        <v>4</v>
      </c>
      <c r="D35">
        <v>4</v>
      </c>
      <c r="E35">
        <v>11</v>
      </c>
      <c r="F35">
        <v>11</v>
      </c>
    </row>
    <row r="36" spans="1:6">
      <c r="A36" t="s">
        <v>235</v>
      </c>
      <c r="B36">
        <v>0</v>
      </c>
      <c r="C36">
        <v>6</v>
      </c>
      <c r="D36">
        <v>5</v>
      </c>
      <c r="E36">
        <v>7</v>
      </c>
      <c r="F36">
        <v>3</v>
      </c>
    </row>
    <row r="37" spans="1:6">
      <c r="A37" t="s">
        <v>233</v>
      </c>
      <c r="B37">
        <v>0</v>
      </c>
      <c r="C37">
        <v>5</v>
      </c>
      <c r="D37">
        <v>4</v>
      </c>
      <c r="E37">
        <v>6</v>
      </c>
      <c r="F37">
        <v>5</v>
      </c>
    </row>
    <row r="38" spans="1:6">
      <c r="A38" t="s">
        <v>240</v>
      </c>
      <c r="B38">
        <v>0</v>
      </c>
      <c r="C38">
        <v>0</v>
      </c>
      <c r="D38">
        <v>9</v>
      </c>
      <c r="E38">
        <v>4</v>
      </c>
      <c r="F38">
        <v>1</v>
      </c>
    </row>
  </sheetData>
  <phoneticPr fontId="14"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8671875" defaultRowHeight="13.2"/>
  <cols>
    <col min="1" max="1" width="4.109375" style="3" bestFit="1" customWidth="1"/>
    <col min="2" max="2" width="7" style="152" bestFit="1" customWidth="1"/>
    <col min="3" max="3" width="13.44140625" style="153" bestFit="1" customWidth="1"/>
    <col min="4" max="4" width="14.33203125" style="153" bestFit="1" customWidth="1"/>
    <col min="5" max="5" width="37.33203125" style="2" bestFit="1" customWidth="1"/>
    <col min="6" max="6" width="23.6640625" style="154" bestFit="1" customWidth="1"/>
    <col min="7" max="7" width="3.33203125" style="2" bestFit="1" customWidth="1"/>
    <col min="8" max="8" width="4.5546875" style="2" bestFit="1" customWidth="1"/>
    <col min="9" max="9" width="4" style="2" bestFit="1" customWidth="1"/>
    <col min="10" max="10" width="4.5546875" style="2" bestFit="1" customWidth="1"/>
    <col min="11" max="11" width="4" style="2" bestFit="1" customWidth="1"/>
    <col min="12" max="12" width="37.88671875" style="153" customWidth="1"/>
    <col min="13" max="13" width="15.88671875" style="151" customWidth="1"/>
    <col min="14" max="14" width="33.33203125" style="2" customWidth="1"/>
    <col min="15" max="15" width="6.6640625" style="2" bestFit="1" customWidth="1"/>
    <col min="16" max="16384" width="9.88671875" style="2"/>
  </cols>
  <sheetData>
    <row r="1" spans="1:14">
      <c r="A1" s="876" t="s">
        <v>563</v>
      </c>
      <c r="B1" s="876"/>
      <c r="C1" s="876"/>
      <c r="D1" s="876"/>
      <c r="E1" s="876"/>
      <c r="F1" s="876"/>
      <c r="G1" s="876"/>
      <c r="H1" s="876"/>
      <c r="I1" s="876"/>
      <c r="J1" s="876"/>
      <c r="K1" s="876"/>
      <c r="L1" s="876"/>
      <c r="M1" s="876"/>
      <c r="N1" s="876"/>
    </row>
    <row r="2" spans="1:14" ht="13.8" thickBot="1">
      <c r="A2" s="879" t="s">
        <v>564</v>
      </c>
      <c r="B2" s="879"/>
      <c r="C2" s="879"/>
      <c r="D2" s="879"/>
      <c r="E2" s="879"/>
      <c r="F2" s="879"/>
      <c r="G2" s="879"/>
      <c r="H2" s="879"/>
      <c r="I2" s="879"/>
      <c r="J2" s="879"/>
      <c r="K2" s="879"/>
      <c r="L2" s="879"/>
      <c r="M2" s="879">
        <v>39508</v>
      </c>
      <c r="N2" s="879"/>
    </row>
    <row r="3" spans="1:14" s="3" customFormat="1">
      <c r="A3" s="877" t="s">
        <v>565</v>
      </c>
      <c r="B3" s="879" t="s">
        <v>561</v>
      </c>
      <c r="C3" s="879" t="s">
        <v>562</v>
      </c>
      <c r="D3" s="879" t="s">
        <v>566</v>
      </c>
      <c r="E3" s="879" t="s">
        <v>567</v>
      </c>
      <c r="F3" s="879" t="s">
        <v>568</v>
      </c>
      <c r="G3" s="873" t="s">
        <v>569</v>
      </c>
      <c r="H3" s="873"/>
      <c r="I3" s="873"/>
      <c r="J3" s="873"/>
      <c r="K3" s="873"/>
      <c r="L3" s="873" t="s">
        <v>1670</v>
      </c>
      <c r="M3" s="873" t="s">
        <v>570</v>
      </c>
      <c r="N3" s="879" t="s">
        <v>571</v>
      </c>
    </row>
    <row r="4" spans="1:14" s="3" customFormat="1">
      <c r="A4" s="878"/>
      <c r="B4" s="879">
        <v>1</v>
      </c>
      <c r="C4" s="879">
        <v>3</v>
      </c>
      <c r="D4" s="879"/>
      <c r="E4" s="879"/>
      <c r="F4" s="879"/>
      <c r="G4" s="874" t="s">
        <v>572</v>
      </c>
      <c r="H4" s="874"/>
      <c r="I4" s="874" t="s">
        <v>1106</v>
      </c>
      <c r="J4" s="874"/>
      <c r="K4" s="874" t="s">
        <v>1055</v>
      </c>
      <c r="L4" s="874"/>
      <c r="M4" s="874"/>
      <c r="N4" s="879"/>
    </row>
    <row r="5" spans="1:14" s="3" customFormat="1" ht="26.4">
      <c r="A5" s="879"/>
      <c r="B5" s="879">
        <v>1</v>
      </c>
      <c r="C5" s="879">
        <v>3</v>
      </c>
      <c r="D5" s="879"/>
      <c r="E5" s="879"/>
      <c r="F5" s="879"/>
      <c r="G5" s="5" t="s">
        <v>1053</v>
      </c>
      <c r="H5" s="5" t="s">
        <v>1054</v>
      </c>
      <c r="I5" s="5" t="s">
        <v>1053</v>
      </c>
      <c r="J5" s="5" t="s">
        <v>1054</v>
      </c>
      <c r="K5" s="875"/>
      <c r="L5" s="875"/>
      <c r="M5" s="875"/>
      <c r="N5" s="879"/>
    </row>
    <row r="6" spans="1:14" s="3" customFormat="1" ht="39.6">
      <c r="A6" s="6">
        <v>1</v>
      </c>
      <c r="B6" s="7" t="s">
        <v>1158</v>
      </c>
      <c r="C6" s="8" t="s">
        <v>90</v>
      </c>
      <c r="D6" s="8" t="s">
        <v>91</v>
      </c>
      <c r="E6" s="8" t="s">
        <v>92</v>
      </c>
      <c r="F6" s="9" t="s">
        <v>93</v>
      </c>
      <c r="G6" s="6"/>
      <c r="H6" s="6">
        <v>1</v>
      </c>
      <c r="I6" s="6"/>
      <c r="J6" s="6"/>
      <c r="K6" s="6"/>
      <c r="L6" s="10" t="s">
        <v>1435</v>
      </c>
      <c r="M6" s="6" t="s">
        <v>403</v>
      </c>
      <c r="N6" s="11" t="s">
        <v>403</v>
      </c>
    </row>
    <row r="7" spans="1:14" ht="26.4">
      <c r="A7" s="6">
        <v>2</v>
      </c>
      <c r="B7" s="7" t="s">
        <v>1158</v>
      </c>
      <c r="C7" s="8" t="s">
        <v>1436</v>
      </c>
      <c r="D7" s="8" t="s">
        <v>1437</v>
      </c>
      <c r="E7" s="8" t="s">
        <v>1438</v>
      </c>
      <c r="F7" s="9" t="s">
        <v>1439</v>
      </c>
      <c r="G7" s="6"/>
      <c r="H7" s="6">
        <v>1</v>
      </c>
      <c r="I7" s="6"/>
      <c r="J7" s="6"/>
      <c r="K7" s="6"/>
      <c r="L7" s="10" t="s">
        <v>1440</v>
      </c>
      <c r="M7" s="6" t="s">
        <v>403</v>
      </c>
      <c r="N7" s="11" t="s">
        <v>1441</v>
      </c>
    </row>
    <row r="8" spans="1:14">
      <c r="A8" s="6">
        <v>3</v>
      </c>
      <c r="B8" s="7" t="s">
        <v>1158</v>
      </c>
      <c r="C8" s="8" t="s">
        <v>90</v>
      </c>
      <c r="D8" s="8" t="s">
        <v>91</v>
      </c>
      <c r="E8" s="8" t="s">
        <v>1442</v>
      </c>
      <c r="F8" s="9" t="s">
        <v>1443</v>
      </c>
      <c r="G8" s="6"/>
      <c r="H8" s="6"/>
      <c r="I8" s="6"/>
      <c r="J8" s="6"/>
      <c r="K8" s="6">
        <v>1</v>
      </c>
      <c r="L8" s="10" t="s">
        <v>404</v>
      </c>
      <c r="M8" s="6" t="s">
        <v>403</v>
      </c>
      <c r="N8" s="11" t="s">
        <v>403</v>
      </c>
    </row>
    <row r="9" spans="1:14" ht="26.4">
      <c r="A9" s="6">
        <v>4</v>
      </c>
      <c r="B9" s="7" t="s">
        <v>1158</v>
      </c>
      <c r="C9" s="8" t="s">
        <v>1436</v>
      </c>
      <c r="D9" s="8" t="s">
        <v>1437</v>
      </c>
      <c r="E9" s="8" t="s">
        <v>1444</v>
      </c>
      <c r="F9" s="9" t="s">
        <v>1445</v>
      </c>
      <c r="G9" s="6"/>
      <c r="H9" s="6"/>
      <c r="I9" s="6">
        <v>1</v>
      </c>
      <c r="J9" s="6"/>
      <c r="K9" s="6"/>
      <c r="L9" s="10" t="s">
        <v>1446</v>
      </c>
      <c r="M9" s="6" t="s">
        <v>403</v>
      </c>
      <c r="N9" s="11" t="s">
        <v>403</v>
      </c>
    </row>
    <row r="10" spans="1:14" ht="39.6">
      <c r="A10" s="6">
        <v>5</v>
      </c>
      <c r="B10" s="7" t="s">
        <v>1158</v>
      </c>
      <c r="C10" s="8" t="s">
        <v>1447</v>
      </c>
      <c r="D10" s="8" t="s">
        <v>1448</v>
      </c>
      <c r="E10" s="8" t="s">
        <v>1449</v>
      </c>
      <c r="F10" s="9" t="s">
        <v>1450</v>
      </c>
      <c r="G10" s="6"/>
      <c r="H10" s="6"/>
      <c r="I10" s="6">
        <v>1</v>
      </c>
      <c r="J10" s="6"/>
      <c r="K10" s="6"/>
      <c r="L10" s="10" t="s">
        <v>643</v>
      </c>
      <c r="M10" s="6" t="s">
        <v>403</v>
      </c>
      <c r="N10" s="11" t="s">
        <v>403</v>
      </c>
    </row>
    <row r="11" spans="1:14" ht="26.4">
      <c r="A11" s="6">
        <v>6</v>
      </c>
      <c r="B11" s="7" t="s">
        <v>1158</v>
      </c>
      <c r="C11" s="8" t="s">
        <v>1447</v>
      </c>
      <c r="D11" s="8" t="s">
        <v>644</v>
      </c>
      <c r="E11" s="8" t="s">
        <v>645</v>
      </c>
      <c r="F11" s="9" t="s">
        <v>646</v>
      </c>
      <c r="G11" s="6"/>
      <c r="H11" s="6"/>
      <c r="I11" s="6">
        <v>1</v>
      </c>
      <c r="J11" s="6"/>
      <c r="K11" s="6"/>
      <c r="L11" s="10" t="s">
        <v>1001</v>
      </c>
      <c r="M11" s="6" t="s">
        <v>403</v>
      </c>
      <c r="N11" s="11" t="s">
        <v>403</v>
      </c>
    </row>
    <row r="12" spans="1:14" ht="26.4">
      <c r="A12" s="6">
        <v>7</v>
      </c>
      <c r="B12" s="7" t="s">
        <v>1158</v>
      </c>
      <c r="C12" s="8" t="s">
        <v>1447</v>
      </c>
      <c r="D12" s="8" t="s">
        <v>1002</v>
      </c>
      <c r="E12" s="8" t="s">
        <v>1003</v>
      </c>
      <c r="F12" s="9" t="s">
        <v>646</v>
      </c>
      <c r="G12" s="6"/>
      <c r="H12" s="6"/>
      <c r="I12" s="6"/>
      <c r="J12" s="6">
        <v>1</v>
      </c>
      <c r="K12" s="6"/>
      <c r="L12" s="10" t="s">
        <v>1004</v>
      </c>
      <c r="M12" s="6" t="s">
        <v>403</v>
      </c>
      <c r="N12" s="11" t="s">
        <v>403</v>
      </c>
    </row>
    <row r="13" spans="1:14" ht="26.4">
      <c r="A13" s="6">
        <v>8</v>
      </c>
      <c r="B13" s="7" t="s">
        <v>1158</v>
      </c>
      <c r="C13" s="8" t="s">
        <v>90</v>
      </c>
      <c r="D13" s="8" t="s">
        <v>1005</v>
      </c>
      <c r="E13" s="8" t="s">
        <v>1006</v>
      </c>
      <c r="F13" s="9" t="s">
        <v>1007</v>
      </c>
      <c r="G13" s="6"/>
      <c r="H13" s="6"/>
      <c r="I13" s="6">
        <v>1</v>
      </c>
      <c r="J13" s="6"/>
      <c r="K13" s="6">
        <v>1</v>
      </c>
      <c r="L13" s="10" t="s">
        <v>1008</v>
      </c>
      <c r="M13" s="6" t="s">
        <v>403</v>
      </c>
      <c r="N13" s="11" t="s">
        <v>403</v>
      </c>
    </row>
    <row r="14" spans="1:14" ht="39.6">
      <c r="A14" s="6">
        <v>9</v>
      </c>
      <c r="B14" s="7" t="s">
        <v>1158</v>
      </c>
      <c r="C14" s="8" t="s">
        <v>90</v>
      </c>
      <c r="D14" s="8" t="s">
        <v>1009</v>
      </c>
      <c r="E14" s="8" t="s">
        <v>1010</v>
      </c>
      <c r="F14" s="9" t="s">
        <v>1011</v>
      </c>
      <c r="G14" s="6"/>
      <c r="H14" s="6"/>
      <c r="I14" s="6">
        <v>1</v>
      </c>
      <c r="J14" s="6"/>
      <c r="K14" s="6"/>
      <c r="L14" s="10" t="s">
        <v>1496</v>
      </c>
      <c r="M14" s="6" t="s">
        <v>403</v>
      </c>
      <c r="N14" s="11" t="s">
        <v>403</v>
      </c>
    </row>
    <row r="15" spans="1:14">
      <c r="A15" s="6">
        <v>10</v>
      </c>
      <c r="B15" s="7" t="s">
        <v>1158</v>
      </c>
      <c r="C15" s="8" t="s">
        <v>90</v>
      </c>
      <c r="D15" s="8" t="s">
        <v>1005</v>
      </c>
      <c r="E15" s="8" t="s">
        <v>1497</v>
      </c>
      <c r="F15" s="9" t="s">
        <v>1498</v>
      </c>
      <c r="G15" s="6"/>
      <c r="H15" s="6"/>
      <c r="I15" s="6"/>
      <c r="J15" s="6"/>
      <c r="K15" s="6">
        <v>1</v>
      </c>
      <c r="L15" s="10" t="s">
        <v>404</v>
      </c>
      <c r="M15" s="6" t="s">
        <v>403</v>
      </c>
      <c r="N15" s="11" t="s">
        <v>403</v>
      </c>
    </row>
    <row r="16" spans="1:14">
      <c r="A16" s="6">
        <v>11</v>
      </c>
      <c r="B16" s="7" t="s">
        <v>1158</v>
      </c>
      <c r="C16" s="8" t="s">
        <v>90</v>
      </c>
      <c r="D16" s="8" t="s">
        <v>1499</v>
      </c>
      <c r="E16" s="8" t="s">
        <v>1442</v>
      </c>
      <c r="F16" s="9" t="s">
        <v>1500</v>
      </c>
      <c r="G16" s="6"/>
      <c r="H16" s="6"/>
      <c r="I16" s="6"/>
      <c r="J16" s="6"/>
      <c r="K16" s="6">
        <v>1</v>
      </c>
      <c r="L16" s="10" t="s">
        <v>404</v>
      </c>
      <c r="M16" s="6" t="s">
        <v>403</v>
      </c>
      <c r="N16" s="11" t="s">
        <v>403</v>
      </c>
    </row>
    <row r="17" spans="1:14">
      <c r="A17" s="6">
        <v>12</v>
      </c>
      <c r="B17" s="7" t="s">
        <v>1158</v>
      </c>
      <c r="C17" s="8" t="s">
        <v>90</v>
      </c>
      <c r="D17" s="8" t="s">
        <v>91</v>
      </c>
      <c r="E17" s="8" t="s">
        <v>1497</v>
      </c>
      <c r="F17" s="9" t="s">
        <v>1011</v>
      </c>
      <c r="G17" s="6"/>
      <c r="H17" s="6"/>
      <c r="I17" s="6"/>
      <c r="J17" s="6"/>
      <c r="K17" s="6">
        <v>1</v>
      </c>
      <c r="L17" s="10" t="s">
        <v>404</v>
      </c>
      <c r="M17" s="6" t="s">
        <v>403</v>
      </c>
      <c r="N17" s="11" t="s">
        <v>403</v>
      </c>
    </row>
    <row r="18" spans="1:14">
      <c r="A18" s="6">
        <v>13</v>
      </c>
      <c r="B18" s="7" t="s">
        <v>1158</v>
      </c>
      <c r="C18" s="8" t="s">
        <v>90</v>
      </c>
      <c r="D18" s="8" t="s">
        <v>1005</v>
      </c>
      <c r="E18" s="8" t="s">
        <v>1497</v>
      </c>
      <c r="F18" s="9" t="s">
        <v>1501</v>
      </c>
      <c r="G18" s="6"/>
      <c r="H18" s="6"/>
      <c r="I18" s="6"/>
      <c r="J18" s="6"/>
      <c r="K18" s="6">
        <v>1</v>
      </c>
      <c r="L18" s="10" t="s">
        <v>404</v>
      </c>
      <c r="M18" s="6" t="s">
        <v>403</v>
      </c>
      <c r="N18" s="11" t="s">
        <v>403</v>
      </c>
    </row>
    <row r="19" spans="1:14" ht="26.4">
      <c r="A19" s="6">
        <v>14</v>
      </c>
      <c r="B19" s="7" t="s">
        <v>1158</v>
      </c>
      <c r="C19" s="8" t="s">
        <v>90</v>
      </c>
      <c r="D19" s="12" t="s">
        <v>1502</v>
      </c>
      <c r="E19" s="13" t="s">
        <v>1503</v>
      </c>
      <c r="F19" s="14" t="s">
        <v>1504</v>
      </c>
      <c r="G19" s="15"/>
      <c r="H19" s="15">
        <v>1</v>
      </c>
      <c r="I19" s="15"/>
      <c r="J19" s="15"/>
      <c r="K19" s="15"/>
      <c r="L19" s="10" t="s">
        <v>1505</v>
      </c>
      <c r="M19" s="6" t="s">
        <v>1506</v>
      </c>
      <c r="N19" s="11" t="s">
        <v>1506</v>
      </c>
    </row>
    <row r="20" spans="1:14">
      <c r="A20" s="6">
        <v>15</v>
      </c>
      <c r="B20" s="7" t="s">
        <v>1158</v>
      </c>
      <c r="C20" s="8" t="s">
        <v>90</v>
      </c>
      <c r="D20" s="12" t="s">
        <v>1502</v>
      </c>
      <c r="E20" s="13" t="s">
        <v>1507</v>
      </c>
      <c r="F20" s="14" t="s">
        <v>1508</v>
      </c>
      <c r="G20" s="16"/>
      <c r="H20" s="16"/>
      <c r="I20" s="16"/>
      <c r="J20" s="16"/>
      <c r="K20" s="16">
        <v>1</v>
      </c>
      <c r="L20" s="10" t="s">
        <v>404</v>
      </c>
      <c r="M20" s="11" t="s">
        <v>403</v>
      </c>
      <c r="N20" s="11" t="s">
        <v>403</v>
      </c>
    </row>
    <row r="21" spans="1:14" ht="39.6">
      <c r="A21" s="6">
        <v>16</v>
      </c>
      <c r="B21" s="7" t="s">
        <v>1158</v>
      </c>
      <c r="C21" s="8" t="s">
        <v>90</v>
      </c>
      <c r="D21" s="13" t="s">
        <v>1502</v>
      </c>
      <c r="E21" s="13" t="s">
        <v>1509</v>
      </c>
      <c r="F21" s="14" t="s">
        <v>1508</v>
      </c>
      <c r="G21" s="17"/>
      <c r="H21" s="17"/>
      <c r="I21" s="17"/>
      <c r="J21" s="17"/>
      <c r="K21" s="17">
        <v>1</v>
      </c>
      <c r="L21" s="11" t="s">
        <v>1510</v>
      </c>
      <c r="M21" s="11" t="s">
        <v>403</v>
      </c>
      <c r="N21" s="11" t="s">
        <v>403</v>
      </c>
    </row>
    <row r="22" spans="1:14">
      <c r="A22" s="6">
        <v>17</v>
      </c>
      <c r="B22" s="7" t="s">
        <v>1158</v>
      </c>
      <c r="C22" s="8" t="s">
        <v>90</v>
      </c>
      <c r="D22" s="12" t="s">
        <v>91</v>
      </c>
      <c r="E22" s="13" t="s">
        <v>1511</v>
      </c>
      <c r="F22" s="14" t="s">
        <v>1512</v>
      </c>
      <c r="G22" s="15"/>
      <c r="H22" s="15"/>
      <c r="I22" s="15"/>
      <c r="J22" s="15"/>
      <c r="K22" s="15">
        <v>1</v>
      </c>
      <c r="L22" s="10" t="s">
        <v>1513</v>
      </c>
      <c r="M22" s="6" t="s">
        <v>403</v>
      </c>
      <c r="N22" s="11" t="s">
        <v>1514</v>
      </c>
    </row>
    <row r="23" spans="1:14">
      <c r="A23" s="6">
        <v>18</v>
      </c>
      <c r="B23" s="7" t="s">
        <v>1158</v>
      </c>
      <c r="C23" s="8" t="s">
        <v>90</v>
      </c>
      <c r="D23" s="12" t="s">
        <v>91</v>
      </c>
      <c r="E23" s="13" t="s">
        <v>1515</v>
      </c>
      <c r="F23" s="14" t="s">
        <v>1516</v>
      </c>
      <c r="G23" s="15"/>
      <c r="H23" s="15"/>
      <c r="I23" s="15"/>
      <c r="J23" s="15"/>
      <c r="K23" s="15">
        <v>1</v>
      </c>
      <c r="L23" s="10" t="s">
        <v>1880</v>
      </c>
      <c r="M23" s="6" t="s">
        <v>403</v>
      </c>
      <c r="N23" s="11" t="s">
        <v>1881</v>
      </c>
    </row>
    <row r="24" spans="1:14" ht="26.4">
      <c r="A24" s="6">
        <v>19</v>
      </c>
      <c r="B24" s="7" t="s">
        <v>1158</v>
      </c>
      <c r="C24" s="8" t="s">
        <v>90</v>
      </c>
      <c r="D24" s="12" t="s">
        <v>91</v>
      </c>
      <c r="E24" s="13" t="s">
        <v>1882</v>
      </c>
      <c r="F24" s="14" t="s">
        <v>1883</v>
      </c>
      <c r="G24" s="15"/>
      <c r="H24" s="15"/>
      <c r="I24" s="15">
        <v>1</v>
      </c>
      <c r="J24" s="15"/>
      <c r="K24" s="15"/>
      <c r="L24" s="11" t="s">
        <v>1884</v>
      </c>
      <c r="M24" s="6" t="s">
        <v>403</v>
      </c>
      <c r="N24" s="11" t="s">
        <v>403</v>
      </c>
    </row>
    <row r="25" spans="1:14" ht="26.4">
      <c r="A25" s="6">
        <v>20</v>
      </c>
      <c r="B25" s="7" t="s">
        <v>1158</v>
      </c>
      <c r="C25" s="18" t="s">
        <v>1447</v>
      </c>
      <c r="D25" s="18" t="s">
        <v>1885</v>
      </c>
      <c r="E25" s="18" t="s">
        <v>1886</v>
      </c>
      <c r="F25" s="19" t="s">
        <v>1887</v>
      </c>
      <c r="G25" s="20"/>
      <c r="H25" s="20"/>
      <c r="I25" s="21">
        <v>1</v>
      </c>
      <c r="J25" s="20"/>
      <c r="K25" s="20"/>
      <c r="L25" s="20" t="s">
        <v>1888</v>
      </c>
      <c r="M25" s="20" t="s">
        <v>403</v>
      </c>
      <c r="N25" s="11" t="s">
        <v>403</v>
      </c>
    </row>
    <row r="26" spans="1:14" ht="26.4">
      <c r="A26" s="6">
        <v>21</v>
      </c>
      <c r="B26" s="7" t="s">
        <v>1158</v>
      </c>
      <c r="C26" s="18" t="s">
        <v>1447</v>
      </c>
      <c r="D26" s="18" t="s">
        <v>1889</v>
      </c>
      <c r="E26" s="18" t="s">
        <v>1890</v>
      </c>
      <c r="F26" s="19" t="s">
        <v>1891</v>
      </c>
      <c r="G26" s="20"/>
      <c r="H26" s="20"/>
      <c r="I26" s="21">
        <v>1</v>
      </c>
      <c r="J26" s="20"/>
      <c r="K26" s="20"/>
      <c r="L26" s="20" t="s">
        <v>1971</v>
      </c>
      <c r="M26" s="20" t="s">
        <v>403</v>
      </c>
      <c r="N26" s="11" t="s">
        <v>403</v>
      </c>
    </row>
    <row r="27" spans="1:14">
      <c r="A27" s="6">
        <v>22</v>
      </c>
      <c r="B27" s="7" t="s">
        <v>1158</v>
      </c>
      <c r="C27" s="18" t="s">
        <v>90</v>
      </c>
      <c r="D27" s="18" t="s">
        <v>91</v>
      </c>
      <c r="E27" s="18" t="s">
        <v>1972</v>
      </c>
      <c r="F27" s="22" t="s">
        <v>1973</v>
      </c>
      <c r="G27" s="20"/>
      <c r="H27" s="20"/>
      <c r="I27" s="21"/>
      <c r="J27" s="20"/>
      <c r="K27" s="20">
        <v>1</v>
      </c>
      <c r="L27" s="20" t="s">
        <v>404</v>
      </c>
      <c r="M27" s="20" t="s">
        <v>403</v>
      </c>
      <c r="N27" s="11" t="s">
        <v>403</v>
      </c>
    </row>
    <row r="28" spans="1:14" ht="26.4">
      <c r="A28" s="6">
        <v>23</v>
      </c>
      <c r="B28" s="7" t="s">
        <v>1158</v>
      </c>
      <c r="C28" s="18" t="s">
        <v>90</v>
      </c>
      <c r="D28" s="18" t="s">
        <v>91</v>
      </c>
      <c r="E28" s="18" t="s">
        <v>1974</v>
      </c>
      <c r="F28" s="19" t="s">
        <v>1975</v>
      </c>
      <c r="G28" s="20"/>
      <c r="H28" s="20"/>
      <c r="I28" s="21">
        <v>1</v>
      </c>
      <c r="J28" s="20"/>
      <c r="K28" s="20"/>
      <c r="L28" s="20" t="s">
        <v>1976</v>
      </c>
      <c r="M28" s="20" t="s">
        <v>403</v>
      </c>
      <c r="N28" s="11" t="s">
        <v>403</v>
      </c>
    </row>
    <row r="29" spans="1:14">
      <c r="A29" s="6">
        <v>24</v>
      </c>
      <c r="B29" s="7" t="s">
        <v>1158</v>
      </c>
      <c r="C29" s="18"/>
      <c r="D29" s="18"/>
      <c r="E29" s="18" t="s">
        <v>1977</v>
      </c>
      <c r="F29" s="22" t="s">
        <v>1978</v>
      </c>
      <c r="G29" s="20"/>
      <c r="H29" s="20"/>
      <c r="I29" s="21"/>
      <c r="J29" s="20">
        <v>1</v>
      </c>
      <c r="K29" s="20"/>
      <c r="L29" s="23" t="s">
        <v>1978</v>
      </c>
      <c r="M29" s="20" t="s">
        <v>403</v>
      </c>
      <c r="N29" s="11" t="s">
        <v>403</v>
      </c>
    </row>
    <row r="30" spans="1:14" ht="39.6">
      <c r="A30" s="6">
        <v>25</v>
      </c>
      <c r="B30" s="7" t="s">
        <v>1158</v>
      </c>
      <c r="C30" s="20" t="s">
        <v>90</v>
      </c>
      <c r="D30" s="20" t="s">
        <v>91</v>
      </c>
      <c r="E30" s="18" t="s">
        <v>1979</v>
      </c>
      <c r="F30" s="19" t="s">
        <v>1980</v>
      </c>
      <c r="G30" s="24"/>
      <c r="H30" s="24"/>
      <c r="I30" s="25"/>
      <c r="J30" s="24"/>
      <c r="K30" s="24">
        <v>1</v>
      </c>
      <c r="L30" s="26" t="s">
        <v>1981</v>
      </c>
      <c r="M30" s="20" t="s">
        <v>403</v>
      </c>
      <c r="N30" s="20" t="s">
        <v>403</v>
      </c>
    </row>
    <row r="31" spans="1:14" ht="39.6">
      <c r="A31" s="6">
        <v>26</v>
      </c>
      <c r="B31" s="7" t="s">
        <v>1158</v>
      </c>
      <c r="C31" s="20" t="s">
        <v>90</v>
      </c>
      <c r="D31" s="20" t="s">
        <v>1982</v>
      </c>
      <c r="E31" s="18" t="s">
        <v>1979</v>
      </c>
      <c r="F31" s="19" t="s">
        <v>1980</v>
      </c>
      <c r="G31" s="24"/>
      <c r="H31" s="24"/>
      <c r="I31" s="25"/>
      <c r="J31" s="24"/>
      <c r="K31" s="24">
        <v>1</v>
      </c>
      <c r="L31" s="26" t="s">
        <v>1981</v>
      </c>
      <c r="M31" s="20" t="s">
        <v>403</v>
      </c>
      <c r="N31" s="20" t="s">
        <v>403</v>
      </c>
    </row>
    <row r="32" spans="1:14" ht="79.2">
      <c r="A32" s="6">
        <v>27</v>
      </c>
      <c r="B32" s="7" t="s">
        <v>1158</v>
      </c>
      <c r="C32" s="20" t="s">
        <v>90</v>
      </c>
      <c r="D32" s="20" t="s">
        <v>1982</v>
      </c>
      <c r="E32" s="26" t="s">
        <v>1983</v>
      </c>
      <c r="F32" s="19" t="s">
        <v>1980</v>
      </c>
      <c r="G32" s="24"/>
      <c r="H32" s="24"/>
      <c r="I32" s="25"/>
      <c r="J32" s="24">
        <v>1</v>
      </c>
      <c r="K32" s="24"/>
      <c r="L32" s="26" t="s">
        <v>1984</v>
      </c>
      <c r="M32" s="20" t="s">
        <v>403</v>
      </c>
      <c r="N32" s="20" t="s">
        <v>403</v>
      </c>
    </row>
    <row r="33" spans="1:14" ht="39.6">
      <c r="A33" s="6">
        <v>28</v>
      </c>
      <c r="B33" s="7" t="s">
        <v>1158</v>
      </c>
      <c r="C33" s="20" t="s">
        <v>1436</v>
      </c>
      <c r="D33" s="20" t="s">
        <v>1985</v>
      </c>
      <c r="E33" s="18" t="s">
        <v>1979</v>
      </c>
      <c r="F33" s="19" t="s">
        <v>1986</v>
      </c>
      <c r="G33" s="24"/>
      <c r="H33" s="24"/>
      <c r="I33" s="25"/>
      <c r="J33" s="24"/>
      <c r="K33" s="24">
        <v>1</v>
      </c>
      <c r="L33" s="26" t="s">
        <v>1981</v>
      </c>
      <c r="M33" s="20" t="s">
        <v>403</v>
      </c>
      <c r="N33" s="20" t="s">
        <v>403</v>
      </c>
    </row>
    <row r="34" spans="1:14" ht="66">
      <c r="A34" s="6">
        <v>29</v>
      </c>
      <c r="B34" s="7" t="s">
        <v>1158</v>
      </c>
      <c r="C34" s="20" t="s">
        <v>1447</v>
      </c>
      <c r="D34" s="20" t="s">
        <v>1987</v>
      </c>
      <c r="E34" s="18" t="s">
        <v>1988</v>
      </c>
      <c r="F34" s="19" t="s">
        <v>407</v>
      </c>
      <c r="G34" s="24"/>
      <c r="H34" s="24"/>
      <c r="I34" s="25">
        <v>1</v>
      </c>
      <c r="J34" s="24"/>
      <c r="K34" s="24"/>
      <c r="L34" s="26" t="s">
        <v>582</v>
      </c>
      <c r="M34" s="20" t="s">
        <v>403</v>
      </c>
      <c r="N34" s="20" t="s">
        <v>403</v>
      </c>
    </row>
    <row r="35" spans="1:14" ht="66">
      <c r="A35" s="6">
        <v>30</v>
      </c>
      <c r="B35" s="7" t="s">
        <v>1158</v>
      </c>
      <c r="C35" s="20" t="s">
        <v>1447</v>
      </c>
      <c r="D35" s="20" t="s">
        <v>1987</v>
      </c>
      <c r="E35" s="18" t="s">
        <v>583</v>
      </c>
      <c r="F35" s="19" t="s">
        <v>584</v>
      </c>
      <c r="G35" s="24"/>
      <c r="H35" s="24">
        <v>1</v>
      </c>
      <c r="I35" s="25"/>
      <c r="J35" s="24"/>
      <c r="K35" s="24"/>
      <c r="L35" s="26" t="s">
        <v>1173</v>
      </c>
      <c r="M35" s="20" t="s">
        <v>585</v>
      </c>
      <c r="N35" s="20" t="s">
        <v>403</v>
      </c>
    </row>
    <row r="36" spans="1:14" ht="39.6">
      <c r="A36" s="21">
        <v>31</v>
      </c>
      <c r="B36" s="7" t="s">
        <v>1158</v>
      </c>
      <c r="C36" s="20" t="s">
        <v>1447</v>
      </c>
      <c r="D36" s="20" t="s">
        <v>1987</v>
      </c>
      <c r="E36" s="18" t="s">
        <v>1174</v>
      </c>
      <c r="F36" s="19" t="s">
        <v>1175</v>
      </c>
      <c r="G36" s="24"/>
      <c r="H36" s="24"/>
      <c r="I36" s="25">
        <v>1</v>
      </c>
      <c r="J36" s="24"/>
      <c r="K36" s="24"/>
      <c r="L36" s="26" t="s">
        <v>1176</v>
      </c>
      <c r="M36" s="20" t="s">
        <v>403</v>
      </c>
      <c r="N36" s="20" t="s">
        <v>403</v>
      </c>
    </row>
    <row r="37" spans="1:14" ht="39.6">
      <c r="A37" s="21">
        <v>32</v>
      </c>
      <c r="B37" s="7" t="s">
        <v>1158</v>
      </c>
      <c r="C37" s="20" t="s">
        <v>90</v>
      </c>
      <c r="D37" s="20" t="s">
        <v>1985</v>
      </c>
      <c r="E37" s="18" t="s">
        <v>342</v>
      </c>
      <c r="F37" s="19" t="s">
        <v>586</v>
      </c>
      <c r="G37" s="24"/>
      <c r="H37" s="24"/>
      <c r="I37" s="25">
        <v>1</v>
      </c>
      <c r="J37" s="24"/>
      <c r="K37" s="24"/>
      <c r="L37" s="26" t="s">
        <v>1177</v>
      </c>
      <c r="M37" s="20" t="s">
        <v>403</v>
      </c>
      <c r="N37" s="20" t="s">
        <v>403</v>
      </c>
    </row>
    <row r="38" spans="1:14" ht="39.6">
      <c r="A38" s="21">
        <v>32</v>
      </c>
      <c r="B38" s="7" t="s">
        <v>1158</v>
      </c>
      <c r="C38" s="20" t="s">
        <v>90</v>
      </c>
      <c r="D38" s="20" t="s">
        <v>1985</v>
      </c>
      <c r="E38" s="18" t="s">
        <v>343</v>
      </c>
      <c r="F38" s="19" t="s">
        <v>586</v>
      </c>
      <c r="G38" s="24"/>
      <c r="H38" s="24"/>
      <c r="I38" s="25">
        <v>1</v>
      </c>
      <c r="J38" s="24"/>
      <c r="K38" s="24"/>
      <c r="L38" s="26" t="s">
        <v>1177</v>
      </c>
      <c r="M38" s="20" t="s">
        <v>403</v>
      </c>
      <c r="N38" s="20" t="s">
        <v>403</v>
      </c>
    </row>
    <row r="39" spans="1:14" ht="39.6">
      <c r="A39" s="27">
        <v>33</v>
      </c>
      <c r="B39" s="7" t="s">
        <v>1158</v>
      </c>
      <c r="C39" s="28" t="s">
        <v>1447</v>
      </c>
      <c r="D39" s="28" t="s">
        <v>1987</v>
      </c>
      <c r="E39" s="29" t="s">
        <v>344</v>
      </c>
      <c r="F39" s="30" t="s">
        <v>587</v>
      </c>
      <c r="G39" s="31"/>
      <c r="H39" s="31"/>
      <c r="I39" s="32"/>
      <c r="J39" s="31">
        <v>1</v>
      </c>
      <c r="K39" s="31"/>
      <c r="L39" s="33" t="s">
        <v>1178</v>
      </c>
      <c r="M39" s="28" t="s">
        <v>403</v>
      </c>
      <c r="N39" s="28" t="s">
        <v>403</v>
      </c>
    </row>
    <row r="40" spans="1:14" ht="39.6">
      <c r="A40" s="27">
        <v>33</v>
      </c>
      <c r="B40" s="7" t="s">
        <v>1158</v>
      </c>
      <c r="C40" s="28" t="s">
        <v>1447</v>
      </c>
      <c r="D40" s="28" t="s">
        <v>1987</v>
      </c>
      <c r="E40" s="29" t="s">
        <v>345</v>
      </c>
      <c r="F40" s="30" t="s">
        <v>587</v>
      </c>
      <c r="G40" s="31"/>
      <c r="H40" s="31"/>
      <c r="I40" s="32"/>
      <c r="J40" s="31">
        <v>1</v>
      </c>
      <c r="K40" s="31"/>
      <c r="L40" s="33" t="s">
        <v>1178</v>
      </c>
      <c r="M40" s="28" t="s">
        <v>403</v>
      </c>
      <c r="N40" s="28" t="s">
        <v>403</v>
      </c>
    </row>
    <row r="41" spans="1:14" ht="66.599999999999994" thickBot="1">
      <c r="A41" s="34">
        <v>34</v>
      </c>
      <c r="B41" s="7" t="s">
        <v>1158</v>
      </c>
      <c r="C41" s="34" t="s">
        <v>1436</v>
      </c>
      <c r="D41" s="34" t="s">
        <v>588</v>
      </c>
      <c r="E41" s="34" t="s">
        <v>1179</v>
      </c>
      <c r="F41" s="34" t="s">
        <v>589</v>
      </c>
      <c r="G41" s="34"/>
      <c r="H41" s="34"/>
      <c r="I41" s="34">
        <v>1</v>
      </c>
      <c r="J41" s="34"/>
      <c r="K41" s="34"/>
      <c r="L41" s="34" t="s">
        <v>860</v>
      </c>
      <c r="M41" s="34" t="s">
        <v>403</v>
      </c>
      <c r="N41" s="34" t="s">
        <v>403</v>
      </c>
    </row>
    <row r="42" spans="1:14" s="44" customFormat="1" ht="24">
      <c r="A42" s="35">
        <v>1</v>
      </c>
      <c r="B42" s="36" t="s">
        <v>1159</v>
      </c>
      <c r="C42" s="37" t="s">
        <v>590</v>
      </c>
      <c r="D42" s="38" t="s">
        <v>591</v>
      </c>
      <c r="E42" s="39" t="s">
        <v>977</v>
      </c>
      <c r="F42" s="40" t="s">
        <v>978</v>
      </c>
      <c r="G42" s="41">
        <v>1</v>
      </c>
      <c r="H42" s="41">
        <v>0</v>
      </c>
      <c r="I42" s="41">
        <v>0</v>
      </c>
      <c r="J42" s="41">
        <v>0</v>
      </c>
      <c r="K42" s="41">
        <v>0</v>
      </c>
      <c r="L42" s="42" t="s">
        <v>979</v>
      </c>
      <c r="M42" s="42"/>
      <c r="N42" s="43"/>
    </row>
    <row r="43" spans="1:14" s="44" customFormat="1" ht="24.6" thickBot="1">
      <c r="A43" s="45">
        <v>2</v>
      </c>
      <c r="B43" s="46" t="s">
        <v>1159</v>
      </c>
      <c r="C43" s="47" t="s">
        <v>590</v>
      </c>
      <c r="D43" s="48" t="s">
        <v>980</v>
      </c>
      <c r="E43" s="49" t="s">
        <v>981</v>
      </c>
      <c r="F43" s="50" t="s">
        <v>982</v>
      </c>
      <c r="G43" s="51">
        <v>0</v>
      </c>
      <c r="H43" s="51">
        <v>1</v>
      </c>
      <c r="I43" s="51">
        <v>0</v>
      </c>
      <c r="J43" s="51">
        <v>0</v>
      </c>
      <c r="K43" s="51">
        <v>0</v>
      </c>
      <c r="L43" s="52" t="s">
        <v>983</v>
      </c>
      <c r="M43" s="52"/>
      <c r="N43" s="53"/>
    </row>
    <row r="44" spans="1:14" s="44" customFormat="1" ht="12">
      <c r="A44" s="35">
        <v>3</v>
      </c>
      <c r="B44" s="46" t="s">
        <v>1159</v>
      </c>
      <c r="C44" s="47" t="s">
        <v>590</v>
      </c>
      <c r="D44" s="48" t="s">
        <v>984</v>
      </c>
      <c r="E44" s="49" t="s">
        <v>985</v>
      </c>
      <c r="F44" s="54">
        <v>39087</v>
      </c>
      <c r="G44" s="55">
        <v>0</v>
      </c>
      <c r="H44" s="55">
        <v>0</v>
      </c>
      <c r="I44" s="55">
        <v>0</v>
      </c>
      <c r="J44" s="55">
        <v>1</v>
      </c>
      <c r="K44" s="55">
        <v>0</v>
      </c>
      <c r="L44" s="52" t="s">
        <v>986</v>
      </c>
      <c r="M44" s="52"/>
      <c r="N44" s="53"/>
    </row>
    <row r="45" spans="1:14" s="44" customFormat="1" ht="36.6" thickBot="1">
      <c r="A45" s="45">
        <v>4</v>
      </c>
      <c r="B45" s="46" t="s">
        <v>1159</v>
      </c>
      <c r="C45" s="47" t="s">
        <v>590</v>
      </c>
      <c r="D45" s="48" t="s">
        <v>980</v>
      </c>
      <c r="E45" s="49" t="s">
        <v>987</v>
      </c>
      <c r="F45" s="50" t="s">
        <v>988</v>
      </c>
      <c r="G45" s="51">
        <v>0</v>
      </c>
      <c r="H45" s="51">
        <v>1</v>
      </c>
      <c r="I45" s="51">
        <v>0</v>
      </c>
      <c r="J45" s="51">
        <v>0</v>
      </c>
      <c r="K45" s="51">
        <v>0</v>
      </c>
      <c r="L45" s="52" t="s">
        <v>989</v>
      </c>
      <c r="M45" s="56"/>
      <c r="N45" s="53"/>
    </row>
    <row r="46" spans="1:14" s="44" customFormat="1" ht="12">
      <c r="A46" s="35">
        <v>5</v>
      </c>
      <c r="B46" s="46" t="s">
        <v>1159</v>
      </c>
      <c r="C46" s="47" t="s">
        <v>590</v>
      </c>
      <c r="D46" s="48" t="s">
        <v>990</v>
      </c>
      <c r="E46" s="49" t="s">
        <v>991</v>
      </c>
      <c r="F46" s="54">
        <v>39088</v>
      </c>
      <c r="G46" s="51">
        <v>0</v>
      </c>
      <c r="H46" s="51">
        <v>0</v>
      </c>
      <c r="I46" s="51">
        <v>1</v>
      </c>
      <c r="J46" s="51">
        <v>0</v>
      </c>
      <c r="K46" s="51">
        <v>0</v>
      </c>
      <c r="L46" s="52" t="s">
        <v>459</v>
      </c>
      <c r="M46" s="52"/>
      <c r="N46" s="53"/>
    </row>
    <row r="47" spans="1:14" s="44" customFormat="1" ht="12.6" thickBot="1">
      <c r="A47" s="45">
        <v>6</v>
      </c>
      <c r="B47" s="46" t="s">
        <v>1159</v>
      </c>
      <c r="C47" s="47" t="s">
        <v>590</v>
      </c>
      <c r="D47" s="48" t="s">
        <v>591</v>
      </c>
      <c r="E47" s="49" t="s">
        <v>460</v>
      </c>
      <c r="F47" s="54">
        <v>39147</v>
      </c>
      <c r="G47" s="51">
        <v>0</v>
      </c>
      <c r="H47" s="51">
        <v>0</v>
      </c>
      <c r="I47" s="51">
        <v>0</v>
      </c>
      <c r="J47" s="51">
        <v>0</v>
      </c>
      <c r="K47" s="51">
        <v>1</v>
      </c>
      <c r="L47" s="52" t="s">
        <v>461</v>
      </c>
      <c r="M47" s="52"/>
      <c r="N47" s="53"/>
    </row>
    <row r="48" spans="1:14" s="44" customFormat="1" ht="24">
      <c r="A48" s="35">
        <v>7</v>
      </c>
      <c r="B48" s="46" t="s">
        <v>1159</v>
      </c>
      <c r="C48" s="47" t="s">
        <v>590</v>
      </c>
      <c r="D48" s="48" t="s">
        <v>990</v>
      </c>
      <c r="E48" s="49" t="s">
        <v>460</v>
      </c>
      <c r="F48" s="54">
        <v>39208</v>
      </c>
      <c r="G48" s="51">
        <v>0</v>
      </c>
      <c r="H48" s="51">
        <v>0</v>
      </c>
      <c r="I48" s="51">
        <v>0</v>
      </c>
      <c r="J48" s="51">
        <v>0</v>
      </c>
      <c r="K48" s="51">
        <v>1</v>
      </c>
      <c r="L48" s="52" t="s">
        <v>462</v>
      </c>
      <c r="M48" s="52"/>
      <c r="N48" s="53"/>
    </row>
    <row r="49" spans="1:14" s="44" customFormat="1" ht="12.6" thickBot="1">
      <c r="A49" s="45">
        <v>8</v>
      </c>
      <c r="B49" s="46" t="s">
        <v>1159</v>
      </c>
      <c r="C49" s="47" t="s">
        <v>590</v>
      </c>
      <c r="D49" s="48" t="s">
        <v>980</v>
      </c>
      <c r="E49" s="49" t="s">
        <v>1497</v>
      </c>
      <c r="F49" s="54">
        <v>39208</v>
      </c>
      <c r="G49" s="55">
        <v>0</v>
      </c>
      <c r="H49" s="51">
        <v>0</v>
      </c>
      <c r="I49" s="55">
        <v>0</v>
      </c>
      <c r="J49" s="55">
        <v>0</v>
      </c>
      <c r="K49" s="55">
        <v>1</v>
      </c>
      <c r="L49" s="52" t="s">
        <v>463</v>
      </c>
      <c r="M49" s="52"/>
      <c r="N49" s="53"/>
    </row>
    <row r="50" spans="1:14" s="44" customFormat="1" ht="12">
      <c r="A50" s="35">
        <v>9</v>
      </c>
      <c r="B50" s="46" t="s">
        <v>1159</v>
      </c>
      <c r="C50" s="47" t="s">
        <v>590</v>
      </c>
      <c r="D50" s="48" t="s">
        <v>990</v>
      </c>
      <c r="E50" s="49" t="s">
        <v>464</v>
      </c>
      <c r="F50" s="54">
        <v>39269</v>
      </c>
      <c r="G50" s="57">
        <v>0</v>
      </c>
      <c r="H50" s="57">
        <v>0</v>
      </c>
      <c r="I50" s="57">
        <v>1</v>
      </c>
      <c r="J50" s="57">
        <v>0</v>
      </c>
      <c r="K50" s="57">
        <v>0</v>
      </c>
      <c r="L50" s="52" t="s">
        <v>459</v>
      </c>
      <c r="M50" s="58"/>
      <c r="N50" s="53"/>
    </row>
    <row r="51" spans="1:14" s="44" customFormat="1" ht="12.6" thickBot="1">
      <c r="A51" s="45">
        <v>10</v>
      </c>
      <c r="B51" s="46" t="s">
        <v>1159</v>
      </c>
      <c r="C51" s="47" t="s">
        <v>590</v>
      </c>
      <c r="D51" s="48" t="s">
        <v>984</v>
      </c>
      <c r="E51" s="49" t="s">
        <v>465</v>
      </c>
      <c r="F51" s="54">
        <v>39269</v>
      </c>
      <c r="G51" s="57">
        <v>0</v>
      </c>
      <c r="H51" s="57">
        <v>0</v>
      </c>
      <c r="I51" s="57">
        <v>0</v>
      </c>
      <c r="J51" s="57">
        <v>0</v>
      </c>
      <c r="K51" s="57">
        <v>1</v>
      </c>
      <c r="L51" s="52" t="s">
        <v>986</v>
      </c>
      <c r="M51" s="58"/>
      <c r="N51" s="53"/>
    </row>
    <row r="52" spans="1:14" s="44" customFormat="1" ht="24">
      <c r="A52" s="35">
        <v>11</v>
      </c>
      <c r="B52" s="46" t="s">
        <v>1159</v>
      </c>
      <c r="C52" s="47" t="s">
        <v>590</v>
      </c>
      <c r="D52" s="48" t="s">
        <v>990</v>
      </c>
      <c r="E52" s="49" t="s">
        <v>466</v>
      </c>
      <c r="F52" s="50" t="s">
        <v>467</v>
      </c>
      <c r="G52" s="57">
        <v>0</v>
      </c>
      <c r="H52" s="57">
        <v>0</v>
      </c>
      <c r="I52" s="57">
        <v>1</v>
      </c>
      <c r="J52" s="57">
        <v>0</v>
      </c>
      <c r="K52" s="57">
        <v>0</v>
      </c>
      <c r="L52" s="52" t="s">
        <v>528</v>
      </c>
      <c r="M52" s="58"/>
      <c r="N52" s="53"/>
    </row>
    <row r="53" spans="1:14" s="44" customFormat="1" ht="12.6" thickBot="1">
      <c r="A53" s="45">
        <v>12</v>
      </c>
      <c r="B53" s="46" t="s">
        <v>1159</v>
      </c>
      <c r="C53" s="47" t="s">
        <v>590</v>
      </c>
      <c r="D53" s="48" t="s">
        <v>984</v>
      </c>
      <c r="E53" s="49" t="s">
        <v>529</v>
      </c>
      <c r="F53" s="50" t="s">
        <v>530</v>
      </c>
      <c r="G53" s="57">
        <v>0</v>
      </c>
      <c r="H53" s="57">
        <v>0</v>
      </c>
      <c r="I53" s="57">
        <v>1</v>
      </c>
      <c r="J53" s="57">
        <v>0</v>
      </c>
      <c r="K53" s="57">
        <v>0</v>
      </c>
      <c r="L53" s="52" t="s">
        <v>459</v>
      </c>
      <c r="M53" s="58"/>
      <c r="N53" s="53"/>
    </row>
    <row r="54" spans="1:14" s="44" customFormat="1" ht="24">
      <c r="A54" s="35">
        <v>13</v>
      </c>
      <c r="B54" s="46" t="s">
        <v>1159</v>
      </c>
      <c r="C54" s="47" t="s">
        <v>590</v>
      </c>
      <c r="D54" s="48" t="s">
        <v>984</v>
      </c>
      <c r="E54" s="49" t="s">
        <v>531</v>
      </c>
      <c r="F54" s="50" t="s">
        <v>530</v>
      </c>
      <c r="G54" s="57">
        <v>0</v>
      </c>
      <c r="H54" s="57">
        <v>0</v>
      </c>
      <c r="I54" s="57">
        <v>0</v>
      </c>
      <c r="J54" s="57">
        <v>0</v>
      </c>
      <c r="K54" s="57">
        <v>1</v>
      </c>
      <c r="L54" s="52" t="s">
        <v>155</v>
      </c>
      <c r="M54" s="58"/>
      <c r="N54" s="53"/>
    </row>
    <row r="55" spans="1:14" s="44" customFormat="1" ht="24.6" thickBot="1">
      <c r="A55" s="45">
        <v>14</v>
      </c>
      <c r="B55" s="46" t="s">
        <v>1159</v>
      </c>
      <c r="C55" s="47" t="s">
        <v>590</v>
      </c>
      <c r="D55" s="48" t="s">
        <v>156</v>
      </c>
      <c r="E55" s="49" t="s">
        <v>157</v>
      </c>
      <c r="F55" s="54">
        <v>39301</v>
      </c>
      <c r="G55" s="57">
        <v>0</v>
      </c>
      <c r="H55" s="57">
        <v>1</v>
      </c>
      <c r="I55" s="57">
        <v>0</v>
      </c>
      <c r="J55" s="57">
        <v>0</v>
      </c>
      <c r="K55" s="57">
        <v>0</v>
      </c>
      <c r="L55" s="52" t="s">
        <v>0</v>
      </c>
      <c r="M55" s="58"/>
      <c r="N55" s="53"/>
    </row>
    <row r="56" spans="1:14" s="44" customFormat="1" ht="12">
      <c r="A56" s="35">
        <v>15</v>
      </c>
      <c r="B56" s="46" t="s">
        <v>1159</v>
      </c>
      <c r="C56" s="47" t="s">
        <v>590</v>
      </c>
      <c r="D56" s="48" t="s">
        <v>990</v>
      </c>
      <c r="E56" s="49" t="s">
        <v>460</v>
      </c>
      <c r="F56" s="161">
        <v>39393</v>
      </c>
      <c r="G56" s="57">
        <v>0</v>
      </c>
      <c r="H56" s="57">
        <v>0</v>
      </c>
      <c r="I56" s="57">
        <v>0</v>
      </c>
      <c r="J56" s="57">
        <v>0</v>
      </c>
      <c r="K56" s="57">
        <v>1</v>
      </c>
      <c r="L56" s="52" t="s">
        <v>461</v>
      </c>
      <c r="M56" s="58"/>
      <c r="N56" s="53"/>
    </row>
    <row r="57" spans="1:14" s="44" customFormat="1" ht="12.6" thickBot="1">
      <c r="A57" s="45">
        <v>16</v>
      </c>
      <c r="B57" s="46" t="s">
        <v>1159</v>
      </c>
      <c r="C57" s="47" t="s">
        <v>590</v>
      </c>
      <c r="D57" s="48" t="s">
        <v>1</v>
      </c>
      <c r="E57" s="49" t="s">
        <v>460</v>
      </c>
      <c r="F57" s="50" t="s">
        <v>2</v>
      </c>
      <c r="G57" s="57">
        <v>0</v>
      </c>
      <c r="H57" s="57">
        <v>0</v>
      </c>
      <c r="I57" s="57">
        <v>0</v>
      </c>
      <c r="J57" s="57">
        <v>0</v>
      </c>
      <c r="K57" s="57">
        <v>1</v>
      </c>
      <c r="L57" s="52" t="s">
        <v>3</v>
      </c>
      <c r="M57" s="58"/>
      <c r="N57" s="53"/>
    </row>
    <row r="58" spans="1:14" s="44" customFormat="1" ht="12">
      <c r="A58" s="35">
        <v>17</v>
      </c>
      <c r="B58" s="46" t="s">
        <v>1159</v>
      </c>
      <c r="C58" s="47" t="s">
        <v>590</v>
      </c>
      <c r="D58" s="48" t="s">
        <v>4</v>
      </c>
      <c r="E58" s="49" t="s">
        <v>5</v>
      </c>
      <c r="F58" s="50" t="s">
        <v>6</v>
      </c>
      <c r="G58" s="57">
        <v>0</v>
      </c>
      <c r="H58" s="57">
        <v>0</v>
      </c>
      <c r="I58" s="57">
        <v>0</v>
      </c>
      <c r="J58" s="57">
        <v>0</v>
      </c>
      <c r="K58" s="57">
        <v>1</v>
      </c>
      <c r="L58" s="52" t="s">
        <v>7</v>
      </c>
      <c r="M58" s="58"/>
      <c r="N58" s="53"/>
    </row>
    <row r="59" spans="1:14" s="44" customFormat="1" ht="12.6" thickBot="1">
      <c r="A59" s="45">
        <v>18</v>
      </c>
      <c r="B59" s="46" t="s">
        <v>1159</v>
      </c>
      <c r="C59" s="47" t="s">
        <v>590</v>
      </c>
      <c r="D59" s="48" t="s">
        <v>980</v>
      </c>
      <c r="E59" s="49" t="s">
        <v>460</v>
      </c>
      <c r="F59" s="50" t="s">
        <v>8</v>
      </c>
      <c r="G59" s="57">
        <v>0</v>
      </c>
      <c r="H59" s="57">
        <v>0</v>
      </c>
      <c r="I59" s="57">
        <v>0</v>
      </c>
      <c r="J59" s="57">
        <v>0</v>
      </c>
      <c r="K59" s="57">
        <v>1</v>
      </c>
      <c r="L59" s="52" t="s">
        <v>7</v>
      </c>
      <c r="M59" s="58"/>
      <c r="N59" s="53"/>
    </row>
    <row r="60" spans="1:14" s="44" customFormat="1" ht="24">
      <c r="A60" s="35">
        <v>19</v>
      </c>
      <c r="B60" s="46" t="s">
        <v>1159</v>
      </c>
      <c r="C60" s="47" t="s">
        <v>590</v>
      </c>
      <c r="D60" s="48" t="s">
        <v>990</v>
      </c>
      <c r="E60" s="49" t="s">
        <v>9</v>
      </c>
      <c r="F60" s="50" t="s">
        <v>10</v>
      </c>
      <c r="G60" s="57">
        <v>0</v>
      </c>
      <c r="H60" s="57">
        <v>0</v>
      </c>
      <c r="I60" s="57">
        <v>1</v>
      </c>
      <c r="J60" s="57">
        <v>0</v>
      </c>
      <c r="K60" s="57">
        <v>0</v>
      </c>
      <c r="L60" s="52" t="s">
        <v>11</v>
      </c>
      <c r="M60" s="58"/>
      <c r="N60" s="53"/>
    </row>
    <row r="61" spans="1:14" s="44" customFormat="1" ht="24.6" thickBot="1">
      <c r="A61" s="45">
        <v>20</v>
      </c>
      <c r="B61" s="46" t="s">
        <v>1159</v>
      </c>
      <c r="C61" s="47" t="s">
        <v>590</v>
      </c>
      <c r="D61" s="48" t="s">
        <v>980</v>
      </c>
      <c r="E61" s="49" t="s">
        <v>460</v>
      </c>
      <c r="F61" s="50" t="s">
        <v>12</v>
      </c>
      <c r="G61" s="57">
        <v>0</v>
      </c>
      <c r="H61" s="57">
        <v>0</v>
      </c>
      <c r="I61" s="57">
        <v>0</v>
      </c>
      <c r="J61" s="57">
        <v>0</v>
      </c>
      <c r="K61" s="57">
        <v>1</v>
      </c>
      <c r="L61" s="52" t="s">
        <v>13</v>
      </c>
      <c r="M61" s="58"/>
      <c r="N61" s="53"/>
    </row>
    <row r="62" spans="1:14" s="44" customFormat="1" ht="12">
      <c r="A62" s="35">
        <v>21</v>
      </c>
      <c r="B62" s="46" t="s">
        <v>1159</v>
      </c>
      <c r="C62" s="47" t="s">
        <v>590</v>
      </c>
      <c r="D62" s="48" t="s">
        <v>980</v>
      </c>
      <c r="E62" s="49" t="s">
        <v>460</v>
      </c>
      <c r="F62" s="54">
        <v>39090</v>
      </c>
      <c r="G62" s="57">
        <v>0</v>
      </c>
      <c r="H62" s="57">
        <v>0</v>
      </c>
      <c r="I62" s="57">
        <v>0</v>
      </c>
      <c r="J62" s="57">
        <v>0</v>
      </c>
      <c r="K62" s="57">
        <v>1</v>
      </c>
      <c r="L62" s="52" t="s">
        <v>14</v>
      </c>
      <c r="M62" s="58"/>
      <c r="N62" s="53"/>
    </row>
    <row r="63" spans="1:14" s="44" customFormat="1" ht="12.6" thickBot="1">
      <c r="A63" s="45">
        <v>22</v>
      </c>
      <c r="B63" s="46" t="s">
        <v>1159</v>
      </c>
      <c r="C63" s="47" t="s">
        <v>590</v>
      </c>
      <c r="D63" s="48" t="s">
        <v>980</v>
      </c>
      <c r="E63" s="49" t="s">
        <v>460</v>
      </c>
      <c r="F63" s="54">
        <v>39149</v>
      </c>
      <c r="G63" s="57">
        <v>0</v>
      </c>
      <c r="H63" s="57">
        <v>0</v>
      </c>
      <c r="I63" s="57">
        <v>0</v>
      </c>
      <c r="J63" s="57">
        <v>0</v>
      </c>
      <c r="K63" s="57">
        <v>1</v>
      </c>
      <c r="L63" s="52" t="s">
        <v>14</v>
      </c>
      <c r="M63" s="58"/>
      <c r="N63" s="53"/>
    </row>
    <row r="64" spans="1:14" s="44" customFormat="1" ht="12">
      <c r="A64" s="35">
        <v>23</v>
      </c>
      <c r="B64" s="46" t="s">
        <v>1159</v>
      </c>
      <c r="C64" s="47" t="s">
        <v>590</v>
      </c>
      <c r="D64" s="48" t="s">
        <v>990</v>
      </c>
      <c r="E64" s="49" t="s">
        <v>460</v>
      </c>
      <c r="F64" s="54">
        <v>39149</v>
      </c>
      <c r="G64" s="57">
        <v>0</v>
      </c>
      <c r="H64" s="57">
        <v>0</v>
      </c>
      <c r="I64" s="57">
        <v>0</v>
      </c>
      <c r="J64" s="57">
        <v>0</v>
      </c>
      <c r="K64" s="57">
        <v>1</v>
      </c>
      <c r="L64" s="52" t="s">
        <v>461</v>
      </c>
      <c r="M64" s="58"/>
      <c r="N64" s="53"/>
    </row>
    <row r="65" spans="1:14" s="44" customFormat="1" ht="12.6" thickBot="1">
      <c r="A65" s="45">
        <v>24</v>
      </c>
      <c r="B65" s="46" t="s">
        <v>1159</v>
      </c>
      <c r="C65" s="47" t="s">
        <v>590</v>
      </c>
      <c r="D65" s="48" t="s">
        <v>990</v>
      </c>
      <c r="E65" s="49" t="s">
        <v>15</v>
      </c>
      <c r="F65" s="54">
        <v>39210</v>
      </c>
      <c r="G65" s="57">
        <v>0</v>
      </c>
      <c r="H65" s="57">
        <v>0</v>
      </c>
      <c r="I65" s="57">
        <v>0</v>
      </c>
      <c r="J65" s="57">
        <v>0</v>
      </c>
      <c r="K65" s="57">
        <v>1</v>
      </c>
      <c r="L65" s="52" t="s">
        <v>461</v>
      </c>
      <c r="M65" s="58"/>
      <c r="N65" s="53"/>
    </row>
    <row r="66" spans="1:14" s="44" customFormat="1" ht="12">
      <c r="A66" s="35">
        <v>25</v>
      </c>
      <c r="B66" s="46" t="s">
        <v>1159</v>
      </c>
      <c r="C66" s="47" t="s">
        <v>590</v>
      </c>
      <c r="D66" s="48" t="s">
        <v>990</v>
      </c>
      <c r="E66" s="49" t="s">
        <v>460</v>
      </c>
      <c r="F66" s="54">
        <v>39210</v>
      </c>
      <c r="G66" s="57">
        <v>0</v>
      </c>
      <c r="H66" s="57">
        <v>0</v>
      </c>
      <c r="I66" s="57">
        <v>0</v>
      </c>
      <c r="J66" s="57">
        <v>0</v>
      </c>
      <c r="K66" s="57">
        <v>1</v>
      </c>
      <c r="L66" s="52" t="s">
        <v>461</v>
      </c>
      <c r="M66" s="58"/>
      <c r="N66" s="53"/>
    </row>
    <row r="67" spans="1:14" s="44" customFormat="1" ht="12.6" thickBot="1">
      <c r="A67" s="45">
        <v>26</v>
      </c>
      <c r="B67" s="46" t="s">
        <v>1159</v>
      </c>
      <c r="C67" s="47" t="s">
        <v>590</v>
      </c>
      <c r="D67" s="48" t="s">
        <v>1</v>
      </c>
      <c r="E67" s="49" t="s">
        <v>16</v>
      </c>
      <c r="F67" s="50" t="s">
        <v>17</v>
      </c>
      <c r="G67" s="57">
        <v>0</v>
      </c>
      <c r="H67" s="57">
        <v>0</v>
      </c>
      <c r="I67" s="57">
        <v>0</v>
      </c>
      <c r="J67" s="57">
        <v>0</v>
      </c>
      <c r="K67" s="57">
        <v>1</v>
      </c>
      <c r="L67" s="52" t="s">
        <v>18</v>
      </c>
      <c r="M67" s="58"/>
      <c r="N67" s="53"/>
    </row>
    <row r="68" spans="1:14" s="44" customFormat="1" ht="24">
      <c r="A68" s="35">
        <v>27</v>
      </c>
      <c r="B68" s="46" t="s">
        <v>1159</v>
      </c>
      <c r="C68" s="47" t="s">
        <v>590</v>
      </c>
      <c r="D68" s="48" t="s">
        <v>980</v>
      </c>
      <c r="E68" s="49" t="s">
        <v>460</v>
      </c>
      <c r="F68" s="50" t="s">
        <v>17</v>
      </c>
      <c r="G68" s="57">
        <v>0</v>
      </c>
      <c r="H68" s="57">
        <v>0</v>
      </c>
      <c r="I68" s="57">
        <v>0</v>
      </c>
      <c r="J68" s="57">
        <v>0</v>
      </c>
      <c r="K68" s="57">
        <v>1</v>
      </c>
      <c r="L68" s="52" t="s">
        <v>19</v>
      </c>
      <c r="M68" s="58"/>
      <c r="N68" s="53"/>
    </row>
    <row r="69" spans="1:14" s="44" customFormat="1" ht="48.6" thickBot="1">
      <c r="A69" s="45">
        <v>28</v>
      </c>
      <c r="B69" s="46" t="s">
        <v>1159</v>
      </c>
      <c r="C69" s="47" t="s">
        <v>590</v>
      </c>
      <c r="D69" s="48" t="s">
        <v>4</v>
      </c>
      <c r="E69" s="49" t="s">
        <v>460</v>
      </c>
      <c r="F69" s="50" t="s">
        <v>20</v>
      </c>
      <c r="G69" s="57">
        <v>0</v>
      </c>
      <c r="H69" s="57">
        <v>0</v>
      </c>
      <c r="I69" s="57">
        <v>0</v>
      </c>
      <c r="J69" s="57">
        <v>0</v>
      </c>
      <c r="K69" s="57">
        <v>1</v>
      </c>
      <c r="L69" s="52" t="s">
        <v>21</v>
      </c>
      <c r="M69" s="58"/>
      <c r="N69" s="53"/>
    </row>
    <row r="70" spans="1:14" s="44" customFormat="1" ht="60">
      <c r="A70" s="35">
        <v>29</v>
      </c>
      <c r="B70" s="46" t="s">
        <v>1159</v>
      </c>
      <c r="C70" s="47" t="s">
        <v>590</v>
      </c>
      <c r="D70" s="48" t="s">
        <v>4</v>
      </c>
      <c r="E70" s="49" t="s">
        <v>460</v>
      </c>
      <c r="F70" s="50" t="s">
        <v>22</v>
      </c>
      <c r="G70" s="57">
        <v>0</v>
      </c>
      <c r="H70" s="57">
        <v>0</v>
      </c>
      <c r="I70" s="57">
        <v>0</v>
      </c>
      <c r="J70" s="57">
        <v>0</v>
      </c>
      <c r="K70" s="57">
        <v>1</v>
      </c>
      <c r="L70" s="52" t="s">
        <v>23</v>
      </c>
      <c r="M70" s="58"/>
      <c r="N70" s="53"/>
    </row>
    <row r="71" spans="1:14" s="44" customFormat="1" ht="24.6" thickBot="1">
      <c r="A71" s="45">
        <v>30</v>
      </c>
      <c r="B71" s="46" t="s">
        <v>1159</v>
      </c>
      <c r="C71" s="47" t="s">
        <v>590</v>
      </c>
      <c r="D71" s="48" t="s">
        <v>24</v>
      </c>
      <c r="E71" s="49" t="s">
        <v>160</v>
      </c>
      <c r="F71" s="160" t="s">
        <v>25</v>
      </c>
      <c r="G71" s="57">
        <v>0</v>
      </c>
      <c r="H71" s="57">
        <v>0</v>
      </c>
      <c r="I71" s="57">
        <v>1</v>
      </c>
      <c r="J71" s="57">
        <v>0</v>
      </c>
      <c r="K71" s="57">
        <v>0</v>
      </c>
      <c r="L71" s="52" t="s">
        <v>161</v>
      </c>
      <c r="M71" s="58"/>
      <c r="N71" s="53"/>
    </row>
    <row r="72" spans="1:14" s="44" customFormat="1" ht="72">
      <c r="A72" s="35">
        <v>31</v>
      </c>
      <c r="B72" s="46" t="s">
        <v>1159</v>
      </c>
      <c r="C72" s="47" t="s">
        <v>590</v>
      </c>
      <c r="D72" s="48" t="s">
        <v>4</v>
      </c>
      <c r="E72" s="49" t="s">
        <v>1497</v>
      </c>
      <c r="F72" s="160" t="s">
        <v>26</v>
      </c>
      <c r="G72" s="57">
        <v>0</v>
      </c>
      <c r="H72" s="57">
        <v>0</v>
      </c>
      <c r="I72" s="57">
        <v>0</v>
      </c>
      <c r="J72" s="57">
        <v>0</v>
      </c>
      <c r="K72" s="57">
        <v>1</v>
      </c>
      <c r="L72" s="52" t="s">
        <v>189</v>
      </c>
      <c r="M72" s="58"/>
      <c r="N72" s="53"/>
    </row>
    <row r="73" spans="1:14" s="44" customFormat="1" ht="36.6" thickBot="1">
      <c r="A73" s="45">
        <v>32</v>
      </c>
      <c r="B73" s="46" t="s">
        <v>1159</v>
      </c>
      <c r="C73" s="59" t="s">
        <v>190</v>
      </c>
      <c r="D73" s="59" t="s">
        <v>191</v>
      </c>
      <c r="E73" s="59" t="s">
        <v>1071</v>
      </c>
      <c r="F73" s="60">
        <v>39299</v>
      </c>
      <c r="G73" s="55">
        <v>0</v>
      </c>
      <c r="H73" s="55">
        <v>0</v>
      </c>
      <c r="I73" s="55">
        <v>1</v>
      </c>
      <c r="J73" s="55">
        <v>0</v>
      </c>
      <c r="K73" s="55">
        <v>0</v>
      </c>
      <c r="L73" s="61" t="s">
        <v>1697</v>
      </c>
      <c r="M73" s="52" t="s">
        <v>585</v>
      </c>
      <c r="N73" s="53" t="s">
        <v>798</v>
      </c>
    </row>
    <row r="74" spans="1:14" s="44" customFormat="1" ht="36">
      <c r="A74" s="35">
        <v>33</v>
      </c>
      <c r="B74" s="46" t="s">
        <v>1159</v>
      </c>
      <c r="C74" s="46" t="s">
        <v>190</v>
      </c>
      <c r="D74" s="62" t="s">
        <v>799</v>
      </c>
      <c r="E74" s="62" t="s">
        <v>800</v>
      </c>
      <c r="F74" s="162">
        <v>39360</v>
      </c>
      <c r="G74" s="51">
        <v>0</v>
      </c>
      <c r="H74" s="51">
        <v>1</v>
      </c>
      <c r="I74" s="51">
        <v>0</v>
      </c>
      <c r="J74" s="51">
        <v>0</v>
      </c>
      <c r="K74" s="51">
        <v>0</v>
      </c>
      <c r="L74" s="61" t="s">
        <v>801</v>
      </c>
      <c r="M74" s="64" t="s">
        <v>585</v>
      </c>
      <c r="N74" s="53" t="s">
        <v>802</v>
      </c>
    </row>
    <row r="75" spans="1:14" s="44" customFormat="1" ht="12.6" thickBot="1">
      <c r="A75" s="45">
        <v>34</v>
      </c>
      <c r="B75" s="46" t="s">
        <v>1159</v>
      </c>
      <c r="C75" s="59" t="s">
        <v>190</v>
      </c>
      <c r="D75" s="59" t="s">
        <v>799</v>
      </c>
      <c r="E75" s="59" t="s">
        <v>803</v>
      </c>
      <c r="F75" s="60" t="s">
        <v>804</v>
      </c>
      <c r="G75" s="55">
        <v>0</v>
      </c>
      <c r="H75" s="55">
        <v>0</v>
      </c>
      <c r="I75" s="55">
        <v>0</v>
      </c>
      <c r="J75" s="55">
        <v>0</v>
      </c>
      <c r="K75" s="55">
        <v>1</v>
      </c>
      <c r="L75" s="61" t="s">
        <v>632</v>
      </c>
      <c r="M75" s="64"/>
      <c r="N75" s="53" t="s">
        <v>798</v>
      </c>
    </row>
    <row r="76" spans="1:14" s="44" customFormat="1" ht="12">
      <c r="A76" s="35">
        <v>35</v>
      </c>
      <c r="B76" s="46" t="s">
        <v>1159</v>
      </c>
      <c r="C76" s="46" t="s">
        <v>190</v>
      </c>
      <c r="D76" s="46" t="s">
        <v>633</v>
      </c>
      <c r="E76" s="62" t="s">
        <v>634</v>
      </c>
      <c r="F76" s="63" t="s">
        <v>635</v>
      </c>
      <c r="G76" s="51">
        <v>0</v>
      </c>
      <c r="H76" s="51">
        <v>0</v>
      </c>
      <c r="I76" s="51">
        <v>0</v>
      </c>
      <c r="J76" s="51">
        <v>0</v>
      </c>
      <c r="K76" s="51">
        <v>1</v>
      </c>
      <c r="L76" s="61" t="s">
        <v>632</v>
      </c>
      <c r="M76" s="65"/>
      <c r="N76" s="53" t="s">
        <v>798</v>
      </c>
    </row>
    <row r="77" spans="1:14" s="44" customFormat="1" ht="24.6" thickBot="1">
      <c r="A77" s="45">
        <v>36</v>
      </c>
      <c r="B77" s="46" t="s">
        <v>1159</v>
      </c>
      <c r="C77" s="46" t="s">
        <v>190</v>
      </c>
      <c r="D77" s="46" t="s">
        <v>633</v>
      </c>
      <c r="E77" s="62" t="s">
        <v>636</v>
      </c>
      <c r="F77" s="63" t="s">
        <v>635</v>
      </c>
      <c r="G77" s="51">
        <v>0</v>
      </c>
      <c r="H77" s="51">
        <v>0</v>
      </c>
      <c r="I77" s="51">
        <v>1</v>
      </c>
      <c r="J77" s="51">
        <v>0</v>
      </c>
      <c r="K77" s="51">
        <v>0</v>
      </c>
      <c r="L77" s="61" t="s">
        <v>1186</v>
      </c>
      <c r="M77" s="64"/>
      <c r="N77" s="53"/>
    </row>
    <row r="78" spans="1:14" s="44" customFormat="1" ht="12">
      <c r="A78" s="35">
        <v>37</v>
      </c>
      <c r="B78" s="46" t="s">
        <v>1159</v>
      </c>
      <c r="C78" s="46" t="s">
        <v>190</v>
      </c>
      <c r="D78" s="46" t="s">
        <v>633</v>
      </c>
      <c r="E78" s="62" t="s">
        <v>1187</v>
      </c>
      <c r="F78" s="63" t="s">
        <v>1188</v>
      </c>
      <c r="G78" s="51">
        <v>0</v>
      </c>
      <c r="H78" s="51">
        <v>0</v>
      </c>
      <c r="I78" s="51">
        <v>0</v>
      </c>
      <c r="J78" s="51">
        <v>0</v>
      </c>
      <c r="K78" s="51">
        <v>1</v>
      </c>
      <c r="L78" s="61" t="s">
        <v>1189</v>
      </c>
      <c r="M78" s="64"/>
      <c r="N78" s="53" t="s">
        <v>1190</v>
      </c>
    </row>
    <row r="79" spans="1:14" s="44" customFormat="1" ht="12.6" thickBot="1">
      <c r="A79" s="45">
        <v>38</v>
      </c>
      <c r="B79" s="46" t="s">
        <v>1159</v>
      </c>
      <c r="C79" s="46" t="s">
        <v>190</v>
      </c>
      <c r="D79" s="46" t="s">
        <v>1191</v>
      </c>
      <c r="E79" s="62" t="s">
        <v>1192</v>
      </c>
      <c r="F79" s="63" t="s">
        <v>1193</v>
      </c>
      <c r="G79" s="51">
        <v>0</v>
      </c>
      <c r="H79" s="51">
        <v>0</v>
      </c>
      <c r="I79" s="51">
        <v>0</v>
      </c>
      <c r="J79" s="51">
        <v>0</v>
      </c>
      <c r="K79" s="51">
        <v>1</v>
      </c>
      <c r="L79" s="61" t="s">
        <v>632</v>
      </c>
      <c r="M79" s="52"/>
      <c r="N79" s="53" t="s">
        <v>798</v>
      </c>
    </row>
    <row r="80" spans="1:14" s="44" customFormat="1" ht="48">
      <c r="A80" s="35">
        <v>39</v>
      </c>
      <c r="B80" s="46" t="s">
        <v>1159</v>
      </c>
      <c r="C80" s="59" t="s">
        <v>190</v>
      </c>
      <c r="D80" s="59" t="s">
        <v>1191</v>
      </c>
      <c r="E80" s="59" t="s">
        <v>1194</v>
      </c>
      <c r="F80" s="60">
        <v>39089</v>
      </c>
      <c r="G80" s="55">
        <v>0</v>
      </c>
      <c r="H80" s="51">
        <v>0</v>
      </c>
      <c r="I80" s="55">
        <v>0</v>
      </c>
      <c r="J80" s="55">
        <v>0</v>
      </c>
      <c r="K80" s="55">
        <v>1</v>
      </c>
      <c r="L80" s="61" t="s">
        <v>1838</v>
      </c>
      <c r="M80" s="64"/>
      <c r="N80" s="53" t="s">
        <v>1190</v>
      </c>
    </row>
    <row r="81" spans="1:15" s="44" customFormat="1" ht="12.6" thickBot="1">
      <c r="A81" s="45">
        <v>40</v>
      </c>
      <c r="B81" s="46" t="s">
        <v>1159</v>
      </c>
      <c r="C81" s="59" t="s">
        <v>190</v>
      </c>
      <c r="D81" s="59" t="s">
        <v>799</v>
      </c>
      <c r="E81" s="59" t="s">
        <v>1839</v>
      </c>
      <c r="F81" s="66">
        <v>39209</v>
      </c>
      <c r="G81" s="57">
        <v>0</v>
      </c>
      <c r="H81" s="57">
        <v>0</v>
      </c>
      <c r="I81" s="57">
        <v>0</v>
      </c>
      <c r="J81" s="57">
        <v>0</v>
      </c>
      <c r="K81" s="57">
        <v>1</v>
      </c>
      <c r="L81" s="67" t="s">
        <v>632</v>
      </c>
      <c r="M81" s="68"/>
      <c r="N81" s="53" t="s">
        <v>798</v>
      </c>
    </row>
    <row r="82" spans="1:15" s="44" customFormat="1" ht="12">
      <c r="A82" s="35">
        <v>41</v>
      </c>
      <c r="B82" s="46" t="s">
        <v>1159</v>
      </c>
      <c r="C82" s="59" t="s">
        <v>190</v>
      </c>
      <c r="D82" s="59" t="s">
        <v>191</v>
      </c>
      <c r="E82" s="59" t="s">
        <v>1840</v>
      </c>
      <c r="F82" s="66" t="s">
        <v>1841</v>
      </c>
      <c r="G82" s="57">
        <v>0</v>
      </c>
      <c r="H82" s="57">
        <v>0</v>
      </c>
      <c r="I82" s="57">
        <v>0</v>
      </c>
      <c r="J82" s="57">
        <v>0</v>
      </c>
      <c r="K82" s="57">
        <v>1</v>
      </c>
      <c r="L82" s="67" t="s">
        <v>632</v>
      </c>
      <c r="M82" s="68"/>
      <c r="N82" s="53" t="s">
        <v>798</v>
      </c>
    </row>
    <row r="83" spans="1:15" s="44" customFormat="1" ht="12.6" thickBot="1">
      <c r="A83" s="45">
        <v>42</v>
      </c>
      <c r="B83" s="46" t="s">
        <v>1159</v>
      </c>
      <c r="C83" s="59" t="s">
        <v>190</v>
      </c>
      <c r="D83" s="59" t="s">
        <v>191</v>
      </c>
      <c r="E83" s="59" t="s">
        <v>1842</v>
      </c>
      <c r="F83" s="66" t="s">
        <v>1843</v>
      </c>
      <c r="G83" s="57">
        <v>0</v>
      </c>
      <c r="H83" s="57">
        <v>1</v>
      </c>
      <c r="I83" s="57">
        <v>0</v>
      </c>
      <c r="J83" s="57">
        <v>0</v>
      </c>
      <c r="K83" s="57">
        <v>0</v>
      </c>
      <c r="L83" s="67" t="s">
        <v>1844</v>
      </c>
      <c r="M83" s="68"/>
      <c r="N83" s="53" t="s">
        <v>1845</v>
      </c>
    </row>
    <row r="84" spans="1:15" s="44" customFormat="1" ht="24">
      <c r="A84" s="35">
        <v>43</v>
      </c>
      <c r="B84" s="46" t="s">
        <v>1159</v>
      </c>
      <c r="C84" s="59" t="s">
        <v>190</v>
      </c>
      <c r="D84" s="59" t="s">
        <v>191</v>
      </c>
      <c r="E84" s="59" t="s">
        <v>1846</v>
      </c>
      <c r="F84" s="66" t="s">
        <v>1980</v>
      </c>
      <c r="G84" s="57">
        <v>0</v>
      </c>
      <c r="H84" s="57">
        <v>0</v>
      </c>
      <c r="I84" s="57">
        <v>0</v>
      </c>
      <c r="J84" s="57">
        <v>0</v>
      </c>
      <c r="K84" s="57">
        <v>1</v>
      </c>
      <c r="L84" s="67" t="s">
        <v>1195</v>
      </c>
      <c r="M84" s="68"/>
      <c r="N84" s="53"/>
    </row>
    <row r="85" spans="1:15" s="44" customFormat="1" ht="36.6" thickBot="1">
      <c r="A85" s="45">
        <v>44</v>
      </c>
      <c r="B85" s="46" t="s">
        <v>1159</v>
      </c>
      <c r="C85" s="59" t="s">
        <v>190</v>
      </c>
      <c r="D85" s="59" t="s">
        <v>191</v>
      </c>
      <c r="E85" s="59" t="s">
        <v>1196</v>
      </c>
      <c r="F85" s="66" t="s">
        <v>1197</v>
      </c>
      <c r="G85" s="57">
        <v>0</v>
      </c>
      <c r="H85" s="57">
        <v>0</v>
      </c>
      <c r="I85" s="57">
        <v>1</v>
      </c>
      <c r="J85" s="57">
        <v>0</v>
      </c>
      <c r="K85" s="57">
        <v>0</v>
      </c>
      <c r="L85" s="67" t="s">
        <v>1198</v>
      </c>
      <c r="M85" s="68"/>
      <c r="N85" s="53"/>
      <c r="O85" s="44" t="s">
        <v>802</v>
      </c>
    </row>
    <row r="86" spans="1:15" s="44" customFormat="1" ht="36">
      <c r="A86" s="35">
        <v>45</v>
      </c>
      <c r="B86" s="46" t="s">
        <v>1159</v>
      </c>
      <c r="C86" s="59" t="s">
        <v>190</v>
      </c>
      <c r="D86" s="59" t="s">
        <v>1191</v>
      </c>
      <c r="E86" s="155" t="s">
        <v>162</v>
      </c>
      <c r="F86" s="163" t="s">
        <v>1199</v>
      </c>
      <c r="G86" s="57">
        <v>0</v>
      </c>
      <c r="H86" s="57">
        <v>0</v>
      </c>
      <c r="I86" s="57">
        <v>0</v>
      </c>
      <c r="J86" s="57">
        <v>0</v>
      </c>
      <c r="K86" s="57">
        <v>2</v>
      </c>
      <c r="L86" s="67" t="s">
        <v>163</v>
      </c>
      <c r="M86" s="68"/>
      <c r="N86" s="53"/>
      <c r="O86" s="44" t="s">
        <v>1200</v>
      </c>
    </row>
    <row r="87" spans="1:15" s="44" customFormat="1" ht="60.6" thickBot="1">
      <c r="A87" s="45">
        <v>46</v>
      </c>
      <c r="B87" s="46" t="s">
        <v>1159</v>
      </c>
      <c r="C87" s="59" t="s">
        <v>190</v>
      </c>
      <c r="D87" s="59" t="s">
        <v>1191</v>
      </c>
      <c r="E87" s="59" t="s">
        <v>166</v>
      </c>
      <c r="F87" s="163" t="s">
        <v>1201</v>
      </c>
      <c r="G87" s="57">
        <v>1</v>
      </c>
      <c r="H87" s="57">
        <v>0</v>
      </c>
      <c r="I87" s="57">
        <v>0</v>
      </c>
      <c r="J87" s="57">
        <v>0</v>
      </c>
      <c r="K87" s="57">
        <v>0</v>
      </c>
      <c r="L87" s="67" t="s">
        <v>167</v>
      </c>
      <c r="M87" s="68"/>
      <c r="N87" s="53"/>
      <c r="O87" s="44" t="s">
        <v>798</v>
      </c>
    </row>
    <row r="88" spans="1:15" s="44" customFormat="1" ht="60">
      <c r="A88" s="35">
        <v>47</v>
      </c>
      <c r="B88" s="46" t="s">
        <v>1159</v>
      </c>
      <c r="C88" s="59" t="s">
        <v>190</v>
      </c>
      <c r="D88" s="59" t="s">
        <v>191</v>
      </c>
      <c r="E88" s="59" t="s">
        <v>170</v>
      </c>
      <c r="F88" s="163" t="s">
        <v>526</v>
      </c>
      <c r="G88" s="57">
        <v>0</v>
      </c>
      <c r="H88" s="57">
        <v>1</v>
      </c>
      <c r="I88" s="57">
        <v>0</v>
      </c>
      <c r="J88" s="57">
        <v>0</v>
      </c>
      <c r="K88" s="57">
        <v>0</v>
      </c>
      <c r="L88" s="67" t="s">
        <v>556</v>
      </c>
      <c r="M88" s="68"/>
      <c r="N88" s="53"/>
      <c r="O88" s="44" t="s">
        <v>798</v>
      </c>
    </row>
    <row r="89" spans="1:15" s="44" customFormat="1" ht="24.6" thickBot="1">
      <c r="A89" s="45">
        <v>48</v>
      </c>
      <c r="B89" s="46" t="s">
        <v>1159</v>
      </c>
      <c r="C89" s="59" t="s">
        <v>190</v>
      </c>
      <c r="D89" s="59" t="s">
        <v>191</v>
      </c>
      <c r="E89" s="155" t="s">
        <v>557</v>
      </c>
      <c r="F89" s="163" t="s">
        <v>1202</v>
      </c>
      <c r="G89" s="57">
        <v>0</v>
      </c>
      <c r="H89" s="57">
        <v>0</v>
      </c>
      <c r="I89" s="57">
        <v>0</v>
      </c>
      <c r="J89" s="57">
        <v>0</v>
      </c>
      <c r="K89" s="57">
        <v>2</v>
      </c>
      <c r="L89" s="67" t="s">
        <v>558</v>
      </c>
      <c r="M89" s="68"/>
      <c r="N89" s="53"/>
      <c r="O89" s="44" t="s">
        <v>1190</v>
      </c>
    </row>
    <row r="90" spans="1:15" s="44" customFormat="1" ht="36">
      <c r="A90" s="35">
        <v>49</v>
      </c>
      <c r="B90" s="46" t="s">
        <v>1159</v>
      </c>
      <c r="C90" s="59" t="s">
        <v>190</v>
      </c>
      <c r="D90" s="59" t="s">
        <v>191</v>
      </c>
      <c r="E90" s="59" t="s">
        <v>1219</v>
      </c>
      <c r="F90" s="163" t="s">
        <v>1203</v>
      </c>
      <c r="G90" s="57">
        <v>0</v>
      </c>
      <c r="H90" s="57">
        <v>0</v>
      </c>
      <c r="I90" s="57">
        <v>0</v>
      </c>
      <c r="J90" s="57">
        <v>1</v>
      </c>
      <c r="K90" s="57">
        <v>0</v>
      </c>
      <c r="L90" s="67" t="s">
        <v>1220</v>
      </c>
      <c r="M90" s="68"/>
      <c r="N90" s="53"/>
    </row>
    <row r="91" spans="1:15" s="44" customFormat="1" ht="12.6" thickBot="1">
      <c r="A91" s="45">
        <v>50</v>
      </c>
      <c r="B91" s="46" t="s">
        <v>1159</v>
      </c>
      <c r="C91" s="59" t="s">
        <v>190</v>
      </c>
      <c r="D91" s="59" t="s">
        <v>799</v>
      </c>
      <c r="E91" s="59" t="s">
        <v>1204</v>
      </c>
      <c r="F91" s="66" t="s">
        <v>1205</v>
      </c>
      <c r="G91" s="57">
        <v>0</v>
      </c>
      <c r="H91" s="57">
        <v>1</v>
      </c>
      <c r="I91" s="57">
        <v>0</v>
      </c>
      <c r="J91" s="57">
        <v>0</v>
      </c>
      <c r="K91" s="57">
        <v>0</v>
      </c>
      <c r="L91" s="67" t="s">
        <v>480</v>
      </c>
      <c r="M91" s="68"/>
      <c r="N91" s="53"/>
    </row>
    <row r="92" spans="1:15" s="44" customFormat="1" ht="36">
      <c r="A92" s="35">
        <v>51</v>
      </c>
      <c r="B92" s="46" t="s">
        <v>1159</v>
      </c>
      <c r="C92" s="59" t="s">
        <v>190</v>
      </c>
      <c r="D92" s="59" t="s">
        <v>191</v>
      </c>
      <c r="E92" s="59" t="s">
        <v>1565</v>
      </c>
      <c r="F92" s="163" t="s">
        <v>481</v>
      </c>
      <c r="G92" s="57">
        <v>0</v>
      </c>
      <c r="H92" s="57">
        <v>0</v>
      </c>
      <c r="I92" s="57">
        <v>1</v>
      </c>
      <c r="J92" s="57">
        <v>0</v>
      </c>
      <c r="K92" s="57">
        <v>0</v>
      </c>
      <c r="L92" s="67" t="s">
        <v>1564</v>
      </c>
      <c r="M92" s="68"/>
      <c r="N92" s="53"/>
      <c r="O92" s="44" t="s">
        <v>802</v>
      </c>
    </row>
    <row r="93" spans="1:15" s="44" customFormat="1" ht="36.6" thickBot="1">
      <c r="A93" s="45">
        <v>52</v>
      </c>
      <c r="B93" s="46" t="s">
        <v>1159</v>
      </c>
      <c r="C93" s="59" t="s">
        <v>482</v>
      </c>
      <c r="D93" s="59" t="s">
        <v>483</v>
      </c>
      <c r="E93" s="59" t="s">
        <v>484</v>
      </c>
      <c r="F93" s="66" t="s">
        <v>485</v>
      </c>
      <c r="G93" s="69">
        <v>0</v>
      </c>
      <c r="H93" s="69">
        <v>0</v>
      </c>
      <c r="I93" s="69">
        <v>1</v>
      </c>
      <c r="J93" s="69">
        <v>0</v>
      </c>
      <c r="K93" s="69">
        <v>0</v>
      </c>
      <c r="L93" s="61" t="s">
        <v>486</v>
      </c>
      <c r="M93" s="52"/>
      <c r="N93" s="53"/>
    </row>
    <row r="94" spans="1:15" s="44" customFormat="1" ht="24">
      <c r="A94" s="35">
        <v>53</v>
      </c>
      <c r="B94" s="46" t="s">
        <v>1159</v>
      </c>
      <c r="C94" s="46" t="s">
        <v>482</v>
      </c>
      <c r="D94" s="46" t="s">
        <v>487</v>
      </c>
      <c r="E94" s="59" t="s">
        <v>488</v>
      </c>
      <c r="F94" s="70" t="s">
        <v>489</v>
      </c>
      <c r="G94" s="71">
        <v>0</v>
      </c>
      <c r="H94" s="71">
        <v>1</v>
      </c>
      <c r="I94" s="71">
        <v>0</v>
      </c>
      <c r="J94" s="69">
        <v>0</v>
      </c>
      <c r="K94" s="69">
        <v>0</v>
      </c>
      <c r="L94" s="61" t="s">
        <v>490</v>
      </c>
      <c r="M94" s="64"/>
      <c r="N94" s="53"/>
    </row>
    <row r="95" spans="1:15" s="44" customFormat="1" ht="60.6" thickBot="1">
      <c r="A95" s="45">
        <v>54</v>
      </c>
      <c r="B95" s="46" t="s">
        <v>1159</v>
      </c>
      <c r="C95" s="59" t="s">
        <v>482</v>
      </c>
      <c r="D95" s="59" t="s">
        <v>491</v>
      </c>
      <c r="E95" s="59" t="s">
        <v>143</v>
      </c>
      <c r="F95" s="66" t="s">
        <v>144</v>
      </c>
      <c r="G95" s="69">
        <v>0</v>
      </c>
      <c r="H95" s="69">
        <v>0</v>
      </c>
      <c r="I95" s="69">
        <v>0</v>
      </c>
      <c r="J95" s="69">
        <v>1</v>
      </c>
      <c r="K95" s="69">
        <v>0</v>
      </c>
      <c r="L95" s="61" t="s">
        <v>145</v>
      </c>
      <c r="M95" s="64"/>
      <c r="N95" s="53"/>
    </row>
    <row r="96" spans="1:15" s="44" customFormat="1" ht="24">
      <c r="A96" s="35">
        <v>55</v>
      </c>
      <c r="B96" s="46" t="s">
        <v>1159</v>
      </c>
      <c r="C96" s="46" t="s">
        <v>482</v>
      </c>
      <c r="D96" s="46" t="s">
        <v>146</v>
      </c>
      <c r="E96" s="59" t="s">
        <v>147</v>
      </c>
      <c r="F96" s="70" t="s">
        <v>148</v>
      </c>
      <c r="G96" s="71">
        <v>0</v>
      </c>
      <c r="H96" s="69">
        <v>0</v>
      </c>
      <c r="I96" s="71">
        <v>1</v>
      </c>
      <c r="J96" s="69">
        <v>0</v>
      </c>
      <c r="K96" s="69">
        <v>0</v>
      </c>
      <c r="L96" s="61" t="s">
        <v>149</v>
      </c>
      <c r="M96" s="65"/>
      <c r="N96" s="72"/>
    </row>
    <row r="97" spans="1:14" s="44" customFormat="1" ht="24.6" thickBot="1">
      <c r="A97" s="45">
        <v>56</v>
      </c>
      <c r="B97" s="46" t="s">
        <v>1159</v>
      </c>
      <c r="C97" s="46" t="s">
        <v>482</v>
      </c>
      <c r="D97" s="46" t="s">
        <v>146</v>
      </c>
      <c r="E97" s="62" t="s">
        <v>150</v>
      </c>
      <c r="F97" s="70" t="s">
        <v>1450</v>
      </c>
      <c r="G97" s="71">
        <v>0</v>
      </c>
      <c r="H97" s="69">
        <v>0</v>
      </c>
      <c r="I97" s="69">
        <v>0</v>
      </c>
      <c r="J97" s="69">
        <v>0</v>
      </c>
      <c r="K97" s="71">
        <v>1</v>
      </c>
      <c r="L97" s="61" t="s">
        <v>151</v>
      </c>
      <c r="M97" s="64"/>
      <c r="N97" s="53"/>
    </row>
    <row r="98" spans="1:14" s="44" customFormat="1">
      <c r="A98" s="35">
        <v>57</v>
      </c>
      <c r="B98" s="46" t="s">
        <v>1159</v>
      </c>
      <c r="C98" s="46" t="s">
        <v>482</v>
      </c>
      <c r="D98" s="46" t="s">
        <v>491</v>
      </c>
      <c r="E98" s="62" t="s">
        <v>1031</v>
      </c>
      <c r="F98" s="70" t="s">
        <v>1450</v>
      </c>
      <c r="G98" s="71">
        <v>0</v>
      </c>
      <c r="H98" s="69">
        <v>0</v>
      </c>
      <c r="I98" s="69">
        <v>0</v>
      </c>
      <c r="J98" s="69">
        <v>0</v>
      </c>
      <c r="K98" s="71">
        <v>1</v>
      </c>
      <c r="L98" s="61" t="s">
        <v>1032</v>
      </c>
      <c r="M98" s="64"/>
      <c r="N98" s="53"/>
    </row>
    <row r="99" spans="1:14" s="44" customFormat="1" ht="36.6" thickBot="1">
      <c r="A99" s="45">
        <v>58</v>
      </c>
      <c r="B99" s="46" t="s">
        <v>1159</v>
      </c>
      <c r="C99" s="46" t="s">
        <v>482</v>
      </c>
      <c r="D99" s="46" t="s">
        <v>1033</v>
      </c>
      <c r="E99" s="62" t="s">
        <v>1034</v>
      </c>
      <c r="F99" s="70" t="s">
        <v>1011</v>
      </c>
      <c r="G99" s="71">
        <v>0</v>
      </c>
      <c r="H99" s="69">
        <v>0</v>
      </c>
      <c r="I99" s="69">
        <v>0</v>
      </c>
      <c r="J99" s="69">
        <v>0</v>
      </c>
      <c r="K99" s="71">
        <v>1</v>
      </c>
      <c r="L99" s="61" t="s">
        <v>1035</v>
      </c>
      <c r="M99" s="52"/>
      <c r="N99" s="53"/>
    </row>
    <row r="100" spans="1:14" s="44" customFormat="1" ht="36">
      <c r="A100" s="35">
        <v>59</v>
      </c>
      <c r="B100" s="46" t="s">
        <v>1159</v>
      </c>
      <c r="C100" s="46" t="s">
        <v>482</v>
      </c>
      <c r="D100" s="59" t="s">
        <v>483</v>
      </c>
      <c r="E100" s="62" t="s">
        <v>1036</v>
      </c>
      <c r="F100" s="66" t="s">
        <v>1037</v>
      </c>
      <c r="G100" s="69">
        <v>0</v>
      </c>
      <c r="H100" s="69">
        <v>0</v>
      </c>
      <c r="I100" s="69">
        <v>0</v>
      </c>
      <c r="J100" s="69">
        <v>0</v>
      </c>
      <c r="K100" s="69">
        <v>1</v>
      </c>
      <c r="L100" s="64" t="s">
        <v>1038</v>
      </c>
      <c r="M100" s="64"/>
      <c r="N100" s="72"/>
    </row>
    <row r="101" spans="1:14" s="44" customFormat="1" ht="60.6" thickBot="1">
      <c r="A101" s="45">
        <v>60</v>
      </c>
      <c r="B101" s="46" t="s">
        <v>1159</v>
      </c>
      <c r="C101" s="46" t="s">
        <v>482</v>
      </c>
      <c r="D101" s="59" t="s">
        <v>1039</v>
      </c>
      <c r="E101" s="62" t="s">
        <v>1040</v>
      </c>
      <c r="F101" s="66" t="s">
        <v>1041</v>
      </c>
      <c r="G101" s="69">
        <v>0</v>
      </c>
      <c r="H101" s="71">
        <v>1</v>
      </c>
      <c r="I101" s="69">
        <v>0</v>
      </c>
      <c r="J101" s="69">
        <v>0</v>
      </c>
      <c r="K101" s="69">
        <v>0</v>
      </c>
      <c r="L101" s="64" t="s">
        <v>639</v>
      </c>
      <c r="M101" s="64"/>
      <c r="N101" s="72"/>
    </row>
    <row r="102" spans="1:14" s="44" customFormat="1" ht="24">
      <c r="A102" s="35">
        <v>61</v>
      </c>
      <c r="B102" s="46" t="s">
        <v>1159</v>
      </c>
      <c r="C102" s="46" t="s">
        <v>482</v>
      </c>
      <c r="D102" s="59" t="s">
        <v>146</v>
      </c>
      <c r="E102" s="62" t="s">
        <v>640</v>
      </c>
      <c r="F102" s="66" t="s">
        <v>641</v>
      </c>
      <c r="G102" s="69">
        <v>0</v>
      </c>
      <c r="H102" s="71">
        <v>1</v>
      </c>
      <c r="I102" s="69">
        <v>0</v>
      </c>
      <c r="J102" s="69">
        <v>0</v>
      </c>
      <c r="K102" s="69">
        <v>0</v>
      </c>
      <c r="L102" s="61" t="s">
        <v>642</v>
      </c>
      <c r="M102" s="64"/>
      <c r="N102" s="53"/>
    </row>
    <row r="103" spans="1:14" s="44" customFormat="1" ht="13.8" thickBot="1">
      <c r="A103" s="45">
        <v>62</v>
      </c>
      <c r="B103" s="46" t="s">
        <v>1159</v>
      </c>
      <c r="C103" s="46" t="s">
        <v>482</v>
      </c>
      <c r="D103" s="59" t="s">
        <v>1060</v>
      </c>
      <c r="E103" s="62" t="s">
        <v>1061</v>
      </c>
      <c r="F103" s="66" t="s">
        <v>1062</v>
      </c>
      <c r="G103" s="69">
        <v>0</v>
      </c>
      <c r="H103" s="69">
        <v>0</v>
      </c>
      <c r="I103" s="69">
        <v>1</v>
      </c>
      <c r="J103" s="69">
        <v>0</v>
      </c>
      <c r="K103" s="69">
        <v>0</v>
      </c>
      <c r="L103" s="64" t="s">
        <v>1063</v>
      </c>
      <c r="M103" s="64"/>
      <c r="N103" s="72"/>
    </row>
    <row r="104" spans="1:14" s="44" customFormat="1" ht="24">
      <c r="A104" s="35">
        <v>63</v>
      </c>
      <c r="B104" s="46" t="s">
        <v>1159</v>
      </c>
      <c r="C104" s="46" t="s">
        <v>482</v>
      </c>
      <c r="D104" s="59" t="s">
        <v>1060</v>
      </c>
      <c r="E104" s="62" t="s">
        <v>1064</v>
      </c>
      <c r="F104" s="66" t="s">
        <v>1062</v>
      </c>
      <c r="G104" s="69">
        <v>0</v>
      </c>
      <c r="H104" s="69">
        <v>0</v>
      </c>
      <c r="I104" s="69">
        <v>0</v>
      </c>
      <c r="J104" s="69">
        <v>1</v>
      </c>
      <c r="K104" s="69">
        <v>0</v>
      </c>
      <c r="L104" s="64" t="s">
        <v>1065</v>
      </c>
      <c r="M104" s="64"/>
      <c r="N104" s="72"/>
    </row>
    <row r="105" spans="1:14" s="44" customFormat="1" ht="72.599999999999994" thickBot="1">
      <c r="A105" s="45">
        <v>64</v>
      </c>
      <c r="B105" s="46" t="s">
        <v>1159</v>
      </c>
      <c r="C105" s="46" t="s">
        <v>482</v>
      </c>
      <c r="D105" s="59" t="s">
        <v>1060</v>
      </c>
      <c r="E105" s="62" t="s">
        <v>1066</v>
      </c>
      <c r="F105" s="66" t="s">
        <v>1067</v>
      </c>
      <c r="G105" s="69">
        <v>0</v>
      </c>
      <c r="H105" s="69">
        <v>0</v>
      </c>
      <c r="I105" s="69">
        <v>1</v>
      </c>
      <c r="J105" s="69">
        <v>0</v>
      </c>
      <c r="K105" s="69">
        <v>0</v>
      </c>
      <c r="L105" s="64" t="s">
        <v>1068</v>
      </c>
      <c r="M105" s="64"/>
      <c r="N105" s="72"/>
    </row>
    <row r="106" spans="1:14" s="44" customFormat="1" ht="60">
      <c r="A106" s="35">
        <v>65</v>
      </c>
      <c r="B106" s="46" t="s">
        <v>1159</v>
      </c>
      <c r="C106" s="46" t="s">
        <v>482</v>
      </c>
      <c r="D106" s="59" t="s">
        <v>1060</v>
      </c>
      <c r="E106" s="62" t="s">
        <v>1069</v>
      </c>
      <c r="F106" s="66" t="s">
        <v>1070</v>
      </c>
      <c r="G106" s="69">
        <v>0</v>
      </c>
      <c r="H106" s="69">
        <v>0</v>
      </c>
      <c r="I106" s="69">
        <v>0</v>
      </c>
      <c r="J106" s="69">
        <v>0</v>
      </c>
      <c r="K106" s="69">
        <v>1</v>
      </c>
      <c r="L106" s="64" t="s">
        <v>1991</v>
      </c>
      <c r="M106" s="64"/>
      <c r="N106" s="72"/>
    </row>
    <row r="107" spans="1:14" s="44" customFormat="1" ht="60.6" thickBot="1">
      <c r="A107" s="45">
        <v>66</v>
      </c>
      <c r="B107" s="46" t="s">
        <v>1159</v>
      </c>
      <c r="C107" s="46" t="s">
        <v>482</v>
      </c>
      <c r="D107" s="59" t="s">
        <v>1992</v>
      </c>
      <c r="E107" s="62" t="s">
        <v>1993</v>
      </c>
      <c r="F107" s="66" t="s">
        <v>1994</v>
      </c>
      <c r="G107" s="69">
        <v>0</v>
      </c>
      <c r="H107" s="69">
        <v>0</v>
      </c>
      <c r="I107" s="69">
        <v>1</v>
      </c>
      <c r="J107" s="69">
        <v>0</v>
      </c>
      <c r="K107" s="69">
        <v>0</v>
      </c>
      <c r="L107" s="64" t="s">
        <v>158</v>
      </c>
      <c r="M107" s="64"/>
      <c r="N107" s="72"/>
    </row>
    <row r="108" spans="1:14" s="44" customFormat="1" ht="60">
      <c r="A108" s="35">
        <v>67</v>
      </c>
      <c r="B108" s="46" t="s">
        <v>1159</v>
      </c>
      <c r="C108" s="46" t="s">
        <v>482</v>
      </c>
      <c r="D108" s="59" t="s">
        <v>970</v>
      </c>
      <c r="E108" s="156" t="s">
        <v>971</v>
      </c>
      <c r="F108" s="66" t="s">
        <v>604</v>
      </c>
      <c r="G108" s="69">
        <v>0</v>
      </c>
      <c r="H108" s="69">
        <v>0</v>
      </c>
      <c r="I108" s="69">
        <v>0</v>
      </c>
      <c r="J108" s="69">
        <v>0</v>
      </c>
      <c r="K108" s="69">
        <v>2</v>
      </c>
      <c r="L108" s="64" t="s">
        <v>972</v>
      </c>
      <c r="M108" s="64"/>
      <c r="N108" s="72"/>
    </row>
    <row r="109" spans="1:14" s="44" customFormat="1" ht="36.6" thickBot="1">
      <c r="A109" s="45">
        <v>68</v>
      </c>
      <c r="B109" s="46" t="s">
        <v>1159</v>
      </c>
      <c r="C109" s="46" t="s">
        <v>482</v>
      </c>
      <c r="D109" s="59" t="s">
        <v>970</v>
      </c>
      <c r="E109" s="62" t="s">
        <v>973</v>
      </c>
      <c r="F109" s="66" t="s">
        <v>974</v>
      </c>
      <c r="G109" s="69">
        <v>0</v>
      </c>
      <c r="H109" s="71">
        <v>1</v>
      </c>
      <c r="I109" s="69">
        <v>0</v>
      </c>
      <c r="J109" s="69">
        <v>0</v>
      </c>
      <c r="K109" s="69">
        <v>0</v>
      </c>
      <c r="L109" s="64" t="s">
        <v>975</v>
      </c>
      <c r="M109" s="64"/>
      <c r="N109" s="72"/>
    </row>
    <row r="110" spans="1:14" s="44" customFormat="1" ht="60">
      <c r="A110" s="35">
        <v>69</v>
      </c>
      <c r="B110" s="46" t="s">
        <v>1159</v>
      </c>
      <c r="C110" s="46" t="s">
        <v>482</v>
      </c>
      <c r="D110" s="59" t="s">
        <v>1992</v>
      </c>
      <c r="E110" s="62" t="s">
        <v>976</v>
      </c>
      <c r="F110" s="66" t="s">
        <v>64</v>
      </c>
      <c r="G110" s="69">
        <v>0</v>
      </c>
      <c r="H110" s="69">
        <v>0</v>
      </c>
      <c r="I110" s="69">
        <v>0</v>
      </c>
      <c r="J110" s="69">
        <v>0</v>
      </c>
      <c r="K110" s="69">
        <v>1</v>
      </c>
      <c r="L110" s="64" t="s">
        <v>65</v>
      </c>
      <c r="M110" s="64"/>
      <c r="N110" s="72"/>
    </row>
    <row r="111" spans="1:14" s="44" customFormat="1" ht="60.6" thickBot="1">
      <c r="A111" s="45">
        <v>70</v>
      </c>
      <c r="B111" s="46" t="s">
        <v>1159</v>
      </c>
      <c r="C111" s="46" t="s">
        <v>482</v>
      </c>
      <c r="D111" s="59" t="s">
        <v>66</v>
      </c>
      <c r="E111" s="62" t="s">
        <v>67</v>
      </c>
      <c r="F111" s="66" t="s">
        <v>68</v>
      </c>
      <c r="G111" s="69">
        <v>0</v>
      </c>
      <c r="H111" s="69">
        <v>0</v>
      </c>
      <c r="I111" s="69">
        <v>0</v>
      </c>
      <c r="J111" s="69">
        <v>0</v>
      </c>
      <c r="K111" s="69">
        <v>1</v>
      </c>
      <c r="L111" s="64" t="s">
        <v>69</v>
      </c>
      <c r="M111" s="64"/>
      <c r="N111" s="72"/>
    </row>
    <row r="112" spans="1:14" s="44" customFormat="1" ht="60">
      <c r="A112" s="35">
        <v>71</v>
      </c>
      <c r="B112" s="46" t="s">
        <v>1159</v>
      </c>
      <c r="C112" s="46" t="s">
        <v>482</v>
      </c>
      <c r="D112" s="59" t="s">
        <v>70</v>
      </c>
      <c r="E112" s="62" t="s">
        <v>71</v>
      </c>
      <c r="F112" s="66" t="s">
        <v>72</v>
      </c>
      <c r="G112" s="69">
        <v>0</v>
      </c>
      <c r="H112" s="69">
        <v>0</v>
      </c>
      <c r="I112" s="69">
        <v>0</v>
      </c>
      <c r="J112" s="69">
        <v>0</v>
      </c>
      <c r="K112" s="69">
        <v>1</v>
      </c>
      <c r="L112" s="64" t="s">
        <v>73</v>
      </c>
      <c r="M112" s="64"/>
      <c r="N112" s="72"/>
    </row>
    <row r="113" spans="1:14" s="44" customFormat="1" ht="60.6" thickBot="1">
      <c r="A113" s="45">
        <v>72</v>
      </c>
      <c r="B113" s="46" t="s">
        <v>1159</v>
      </c>
      <c r="C113" s="46" t="s">
        <v>482</v>
      </c>
      <c r="D113" s="59" t="s">
        <v>970</v>
      </c>
      <c r="E113" s="62" t="s">
        <v>74</v>
      </c>
      <c r="F113" s="66" t="s">
        <v>75</v>
      </c>
      <c r="G113" s="69">
        <v>0</v>
      </c>
      <c r="H113" s="69">
        <v>0</v>
      </c>
      <c r="I113" s="69">
        <v>0</v>
      </c>
      <c r="J113" s="69">
        <v>0</v>
      </c>
      <c r="K113" s="69">
        <v>1</v>
      </c>
      <c r="L113" s="64" t="s">
        <v>183</v>
      </c>
      <c r="M113" s="64"/>
      <c r="N113" s="72"/>
    </row>
    <row r="114" spans="1:14" s="44" customFormat="1" ht="60">
      <c r="A114" s="35">
        <v>73</v>
      </c>
      <c r="B114" s="46" t="s">
        <v>1159</v>
      </c>
      <c r="C114" s="46" t="s">
        <v>482</v>
      </c>
      <c r="D114" s="59" t="s">
        <v>184</v>
      </c>
      <c r="E114" s="62" t="s">
        <v>185</v>
      </c>
      <c r="F114" s="66" t="s">
        <v>186</v>
      </c>
      <c r="G114" s="69">
        <v>0</v>
      </c>
      <c r="H114" s="69">
        <v>0</v>
      </c>
      <c r="I114" s="69">
        <v>0</v>
      </c>
      <c r="J114" s="69">
        <v>0</v>
      </c>
      <c r="K114" s="69">
        <v>1</v>
      </c>
      <c r="L114" s="64" t="s">
        <v>573</v>
      </c>
      <c r="M114" s="64"/>
      <c r="N114" s="72"/>
    </row>
    <row r="115" spans="1:14" s="44" customFormat="1" ht="60.6" thickBot="1">
      <c r="A115" s="45">
        <v>74</v>
      </c>
      <c r="B115" s="46" t="s">
        <v>1159</v>
      </c>
      <c r="C115" s="46" t="s">
        <v>482</v>
      </c>
      <c r="D115" s="59" t="s">
        <v>1033</v>
      </c>
      <c r="E115" s="62" t="s">
        <v>574</v>
      </c>
      <c r="F115" s="66" t="s">
        <v>1986</v>
      </c>
      <c r="G115" s="69">
        <v>0</v>
      </c>
      <c r="H115" s="69">
        <v>0</v>
      </c>
      <c r="I115" s="69">
        <v>0</v>
      </c>
      <c r="J115" s="69">
        <v>0</v>
      </c>
      <c r="K115" s="69">
        <v>1</v>
      </c>
      <c r="L115" s="64" t="s">
        <v>575</v>
      </c>
      <c r="M115" s="64"/>
      <c r="N115" s="72"/>
    </row>
    <row r="116" spans="1:14" s="44" customFormat="1" ht="60">
      <c r="A116" s="35">
        <v>75</v>
      </c>
      <c r="B116" s="46" t="s">
        <v>1159</v>
      </c>
      <c r="C116" s="46" t="s">
        <v>482</v>
      </c>
      <c r="D116" s="59" t="s">
        <v>70</v>
      </c>
      <c r="E116" s="62" t="s">
        <v>576</v>
      </c>
      <c r="F116" s="66" t="s">
        <v>577</v>
      </c>
      <c r="G116" s="69">
        <v>0</v>
      </c>
      <c r="H116" s="69">
        <v>0</v>
      </c>
      <c r="I116" s="69">
        <v>0</v>
      </c>
      <c r="J116" s="69">
        <v>0</v>
      </c>
      <c r="K116" s="69">
        <v>1</v>
      </c>
      <c r="L116" s="64" t="s">
        <v>578</v>
      </c>
      <c r="M116" s="64"/>
      <c r="N116" s="72"/>
    </row>
    <row r="117" spans="1:14" s="44" customFormat="1" ht="60.6" thickBot="1">
      <c r="A117" s="45">
        <v>76</v>
      </c>
      <c r="B117" s="46" t="s">
        <v>1159</v>
      </c>
      <c r="C117" s="46" t="s">
        <v>482</v>
      </c>
      <c r="D117" s="59" t="s">
        <v>579</v>
      </c>
      <c r="E117" s="62" t="s">
        <v>580</v>
      </c>
      <c r="F117" s="66" t="s">
        <v>581</v>
      </c>
      <c r="G117" s="69">
        <v>0</v>
      </c>
      <c r="H117" s="69">
        <v>0</v>
      </c>
      <c r="I117" s="69">
        <v>0</v>
      </c>
      <c r="J117" s="69">
        <v>0</v>
      </c>
      <c r="K117" s="69">
        <v>1</v>
      </c>
      <c r="L117" s="64" t="s">
        <v>501</v>
      </c>
      <c r="M117" s="64"/>
      <c r="N117" s="72"/>
    </row>
    <row r="118" spans="1:14" s="44" customFormat="1" ht="24">
      <c r="A118" s="35">
        <v>77</v>
      </c>
      <c r="B118" s="46" t="s">
        <v>1159</v>
      </c>
      <c r="C118" s="46" t="s">
        <v>482</v>
      </c>
      <c r="D118" s="59" t="s">
        <v>483</v>
      </c>
      <c r="E118" s="62" t="s">
        <v>165</v>
      </c>
      <c r="F118" s="163" t="s">
        <v>502</v>
      </c>
      <c r="G118" s="69">
        <v>0</v>
      </c>
      <c r="H118" s="69">
        <v>0</v>
      </c>
      <c r="I118" s="69">
        <v>0</v>
      </c>
      <c r="J118" s="69">
        <v>1</v>
      </c>
      <c r="K118" s="69">
        <v>0</v>
      </c>
      <c r="L118" s="64"/>
      <c r="M118" s="64"/>
      <c r="N118" s="72"/>
    </row>
    <row r="119" spans="1:14" s="44" customFormat="1" ht="48.6" thickBot="1">
      <c r="A119" s="45">
        <v>78</v>
      </c>
      <c r="B119" s="46" t="s">
        <v>1159</v>
      </c>
      <c r="C119" s="46" t="s">
        <v>482</v>
      </c>
      <c r="D119" s="59" t="s">
        <v>70</v>
      </c>
      <c r="E119" s="62" t="s">
        <v>559</v>
      </c>
      <c r="F119" s="163" t="s">
        <v>1203</v>
      </c>
      <c r="G119" s="69">
        <v>0</v>
      </c>
      <c r="H119" s="69">
        <v>0</v>
      </c>
      <c r="I119" s="69">
        <v>0</v>
      </c>
      <c r="J119" s="69">
        <v>1</v>
      </c>
      <c r="K119" s="69">
        <v>0</v>
      </c>
      <c r="L119" s="64" t="s">
        <v>1218</v>
      </c>
      <c r="M119" s="64"/>
      <c r="N119" s="72"/>
    </row>
    <row r="120" spans="1:14" s="44" customFormat="1" ht="60">
      <c r="A120" s="35">
        <v>79</v>
      </c>
      <c r="B120" s="46" t="s">
        <v>1159</v>
      </c>
      <c r="C120" s="46" t="s">
        <v>482</v>
      </c>
      <c r="D120" s="59" t="s">
        <v>70</v>
      </c>
      <c r="E120" s="62" t="s">
        <v>1365</v>
      </c>
      <c r="F120" s="163" t="s">
        <v>220</v>
      </c>
      <c r="G120" s="69">
        <v>0</v>
      </c>
      <c r="H120" s="69">
        <v>0</v>
      </c>
      <c r="I120" s="69">
        <v>0</v>
      </c>
      <c r="J120" s="69">
        <v>1</v>
      </c>
      <c r="K120" s="69">
        <v>0</v>
      </c>
      <c r="L120" s="64" t="s">
        <v>1619</v>
      </c>
      <c r="M120" s="64"/>
      <c r="N120" s="72"/>
    </row>
    <row r="121" spans="1:14" s="44" customFormat="1" ht="36.6" thickBot="1">
      <c r="A121" s="45">
        <v>80</v>
      </c>
      <c r="B121" s="46" t="s">
        <v>1159</v>
      </c>
      <c r="C121" s="46" t="s">
        <v>482</v>
      </c>
      <c r="D121" s="59" t="s">
        <v>1992</v>
      </c>
      <c r="E121" s="62" t="s">
        <v>1567</v>
      </c>
      <c r="F121" s="163" t="s">
        <v>1660</v>
      </c>
      <c r="G121" s="69">
        <v>0</v>
      </c>
      <c r="H121" s="69">
        <v>1</v>
      </c>
      <c r="I121" s="69">
        <v>0</v>
      </c>
      <c r="J121" s="69">
        <v>0</v>
      </c>
      <c r="K121" s="69">
        <v>0</v>
      </c>
      <c r="L121" s="64" t="s">
        <v>210</v>
      </c>
      <c r="M121" s="64"/>
      <c r="N121" s="72"/>
    </row>
    <row r="122" spans="1:14" s="44" customFormat="1" ht="60">
      <c r="A122" s="35">
        <v>81</v>
      </c>
      <c r="B122" s="46" t="s">
        <v>1159</v>
      </c>
      <c r="C122" s="46" t="s">
        <v>482</v>
      </c>
      <c r="D122" s="59" t="s">
        <v>1060</v>
      </c>
      <c r="E122" s="62" t="s">
        <v>1990</v>
      </c>
      <c r="F122" s="163" t="s">
        <v>1661</v>
      </c>
      <c r="G122" s="69">
        <v>0</v>
      </c>
      <c r="H122" s="69">
        <v>0</v>
      </c>
      <c r="I122" s="69">
        <v>0</v>
      </c>
      <c r="J122" s="69">
        <v>0</v>
      </c>
      <c r="K122" s="69">
        <v>1</v>
      </c>
      <c r="L122" s="64" t="s">
        <v>192</v>
      </c>
      <c r="M122" s="64"/>
      <c r="N122" s="72"/>
    </row>
    <row r="123" spans="1:14" s="44" customFormat="1" ht="36.6" thickBot="1">
      <c r="A123" s="45">
        <v>82</v>
      </c>
      <c r="B123" s="46" t="s">
        <v>1159</v>
      </c>
      <c r="C123" s="59" t="s">
        <v>1662</v>
      </c>
      <c r="D123" s="49" t="s">
        <v>1663</v>
      </c>
      <c r="E123" s="49" t="s">
        <v>1664</v>
      </c>
      <c r="F123" s="66">
        <v>39112</v>
      </c>
      <c r="G123" s="55">
        <v>0</v>
      </c>
      <c r="H123" s="51">
        <v>0</v>
      </c>
      <c r="I123" s="55">
        <v>1</v>
      </c>
      <c r="J123" s="51">
        <v>0</v>
      </c>
      <c r="K123" s="51">
        <v>0</v>
      </c>
      <c r="L123" s="64" t="s">
        <v>503</v>
      </c>
      <c r="M123" s="52"/>
      <c r="N123" s="53"/>
    </row>
    <row r="124" spans="1:14" s="44" customFormat="1" ht="36">
      <c r="A124" s="35">
        <v>83</v>
      </c>
      <c r="B124" s="46" t="s">
        <v>1159</v>
      </c>
      <c r="C124" s="46" t="s">
        <v>1662</v>
      </c>
      <c r="D124" s="49" t="s">
        <v>1663</v>
      </c>
      <c r="E124" s="49" t="s">
        <v>504</v>
      </c>
      <c r="F124" s="70">
        <v>39189</v>
      </c>
      <c r="G124" s="51">
        <v>0</v>
      </c>
      <c r="H124" s="51">
        <v>0</v>
      </c>
      <c r="I124" s="51">
        <v>0</v>
      </c>
      <c r="J124" s="51">
        <v>1</v>
      </c>
      <c r="K124" s="51">
        <v>0</v>
      </c>
      <c r="L124" s="64" t="s">
        <v>505</v>
      </c>
      <c r="M124" s="64"/>
      <c r="N124" s="53"/>
    </row>
    <row r="125" spans="1:14" s="44" customFormat="1" ht="36.6" thickBot="1">
      <c r="A125" s="45">
        <v>84</v>
      </c>
      <c r="B125" s="46" t="s">
        <v>1159</v>
      </c>
      <c r="C125" s="59" t="s">
        <v>1662</v>
      </c>
      <c r="D125" s="49" t="s">
        <v>506</v>
      </c>
      <c r="E125" s="49" t="s">
        <v>507</v>
      </c>
      <c r="F125" s="66">
        <v>39126</v>
      </c>
      <c r="G125" s="55">
        <v>0</v>
      </c>
      <c r="H125" s="51">
        <v>0</v>
      </c>
      <c r="I125" s="51">
        <v>0</v>
      </c>
      <c r="J125" s="51">
        <v>0</v>
      </c>
      <c r="K125" s="55">
        <v>1</v>
      </c>
      <c r="L125" s="64" t="s">
        <v>508</v>
      </c>
      <c r="M125" s="64"/>
      <c r="N125" s="53"/>
    </row>
    <row r="126" spans="1:14" s="44" customFormat="1" ht="36">
      <c r="A126" s="35">
        <v>85</v>
      </c>
      <c r="B126" s="46" t="s">
        <v>1159</v>
      </c>
      <c r="C126" s="46" t="s">
        <v>1662</v>
      </c>
      <c r="D126" s="49" t="s">
        <v>506</v>
      </c>
      <c r="E126" s="49" t="s">
        <v>509</v>
      </c>
      <c r="F126" s="70">
        <v>39207</v>
      </c>
      <c r="G126" s="51">
        <v>0</v>
      </c>
      <c r="H126" s="51">
        <v>0</v>
      </c>
      <c r="I126" s="51">
        <v>0</v>
      </c>
      <c r="J126" s="51">
        <v>0</v>
      </c>
      <c r="K126" s="51">
        <v>1</v>
      </c>
      <c r="L126" s="64" t="s">
        <v>510</v>
      </c>
      <c r="M126" s="65"/>
      <c r="N126" s="53"/>
    </row>
    <row r="127" spans="1:14" s="44" customFormat="1" ht="24.6" thickBot="1">
      <c r="A127" s="45">
        <v>86</v>
      </c>
      <c r="B127" s="46" t="s">
        <v>1159</v>
      </c>
      <c r="C127" s="46" t="s">
        <v>1662</v>
      </c>
      <c r="D127" s="49" t="s">
        <v>511</v>
      </c>
      <c r="E127" s="49" t="s">
        <v>512</v>
      </c>
      <c r="F127" s="70">
        <v>39222</v>
      </c>
      <c r="G127" s="51">
        <v>0</v>
      </c>
      <c r="H127" s="51">
        <v>0</v>
      </c>
      <c r="I127" s="51">
        <v>1</v>
      </c>
      <c r="J127" s="51">
        <v>0</v>
      </c>
      <c r="K127" s="51">
        <v>0</v>
      </c>
      <c r="L127" s="73" t="s">
        <v>513</v>
      </c>
      <c r="M127" s="64"/>
      <c r="N127" s="53"/>
    </row>
    <row r="128" spans="1:14" s="44" customFormat="1" ht="12">
      <c r="A128" s="35">
        <v>87</v>
      </c>
      <c r="B128" s="46" t="s">
        <v>1159</v>
      </c>
      <c r="C128" s="46" t="s">
        <v>1662</v>
      </c>
      <c r="D128" s="74" t="s">
        <v>511</v>
      </c>
      <c r="E128" s="157" t="s">
        <v>514</v>
      </c>
      <c r="F128" s="70">
        <v>39237</v>
      </c>
      <c r="G128" s="51">
        <v>0</v>
      </c>
      <c r="H128" s="51">
        <v>0</v>
      </c>
      <c r="I128" s="51">
        <v>0</v>
      </c>
      <c r="J128" s="51">
        <v>0</v>
      </c>
      <c r="K128" s="51">
        <v>5</v>
      </c>
      <c r="L128" s="73" t="s">
        <v>515</v>
      </c>
      <c r="M128" s="64"/>
      <c r="N128" s="53"/>
    </row>
    <row r="129" spans="1:14" s="44" customFormat="1" ht="24.6" thickBot="1">
      <c r="A129" s="45">
        <v>88</v>
      </c>
      <c r="B129" s="46" t="s">
        <v>1159</v>
      </c>
      <c r="C129" s="46" t="s">
        <v>1662</v>
      </c>
      <c r="D129" s="74" t="s">
        <v>516</v>
      </c>
      <c r="E129" s="74" t="s">
        <v>517</v>
      </c>
      <c r="F129" s="70">
        <v>39245</v>
      </c>
      <c r="G129" s="51">
        <v>0</v>
      </c>
      <c r="H129" s="51">
        <v>1</v>
      </c>
      <c r="I129" s="51">
        <v>0</v>
      </c>
      <c r="J129" s="51">
        <v>0</v>
      </c>
      <c r="K129" s="51">
        <v>0</v>
      </c>
      <c r="L129" s="73" t="s">
        <v>518</v>
      </c>
      <c r="M129" s="64"/>
      <c r="N129" s="53"/>
    </row>
    <row r="130" spans="1:14" s="44" customFormat="1" ht="24">
      <c r="A130" s="35">
        <v>89</v>
      </c>
      <c r="B130" s="46" t="s">
        <v>1159</v>
      </c>
      <c r="C130" s="46" t="s">
        <v>1662</v>
      </c>
      <c r="D130" s="74" t="s">
        <v>516</v>
      </c>
      <c r="E130" s="74" t="s">
        <v>519</v>
      </c>
      <c r="F130" s="70">
        <v>39261</v>
      </c>
      <c r="G130" s="51">
        <v>0</v>
      </c>
      <c r="H130" s="51">
        <v>0</v>
      </c>
      <c r="I130" s="51">
        <v>0</v>
      </c>
      <c r="J130" s="51">
        <v>0</v>
      </c>
      <c r="K130" s="51">
        <v>1</v>
      </c>
      <c r="L130" s="73" t="s">
        <v>520</v>
      </c>
      <c r="M130" s="64"/>
      <c r="N130" s="53"/>
    </row>
    <row r="131" spans="1:14" s="44" customFormat="1" ht="60.6" thickBot="1">
      <c r="A131" s="45">
        <v>90</v>
      </c>
      <c r="B131" s="46" t="s">
        <v>1159</v>
      </c>
      <c r="C131" s="46" t="s">
        <v>1662</v>
      </c>
      <c r="D131" s="75" t="s">
        <v>521</v>
      </c>
      <c r="E131" s="49" t="s">
        <v>522</v>
      </c>
      <c r="F131" s="70">
        <v>39265</v>
      </c>
      <c r="G131" s="51">
        <v>0</v>
      </c>
      <c r="H131" s="51">
        <v>0</v>
      </c>
      <c r="I131" s="51">
        <v>0</v>
      </c>
      <c r="J131" s="51">
        <v>0</v>
      </c>
      <c r="K131" s="51">
        <v>1</v>
      </c>
      <c r="L131" s="64" t="s">
        <v>1517</v>
      </c>
      <c r="M131" s="64"/>
      <c r="N131" s="53"/>
    </row>
    <row r="132" spans="1:14" s="44" customFormat="1" ht="12">
      <c r="A132" s="35">
        <v>91</v>
      </c>
      <c r="B132" s="46" t="s">
        <v>1159</v>
      </c>
      <c r="C132" s="46" t="s">
        <v>1662</v>
      </c>
      <c r="D132" s="75" t="s">
        <v>516</v>
      </c>
      <c r="E132" s="49" t="s">
        <v>1518</v>
      </c>
      <c r="F132" s="70">
        <v>39274</v>
      </c>
      <c r="G132" s="51">
        <v>0</v>
      </c>
      <c r="H132" s="51">
        <v>1</v>
      </c>
      <c r="I132" s="51">
        <v>0</v>
      </c>
      <c r="J132" s="51">
        <v>0</v>
      </c>
      <c r="K132" s="51">
        <v>0</v>
      </c>
      <c r="L132" s="61" t="s">
        <v>1519</v>
      </c>
      <c r="M132" s="64"/>
      <c r="N132" s="53"/>
    </row>
    <row r="133" spans="1:14" s="44" customFormat="1" ht="12.6" thickBot="1">
      <c r="A133" s="45">
        <v>92</v>
      </c>
      <c r="B133" s="46" t="s">
        <v>1159</v>
      </c>
      <c r="C133" s="46" t="s">
        <v>1662</v>
      </c>
      <c r="D133" s="75" t="s">
        <v>521</v>
      </c>
      <c r="E133" s="49" t="s">
        <v>1520</v>
      </c>
      <c r="F133" s="70">
        <v>39259</v>
      </c>
      <c r="G133" s="51">
        <v>0</v>
      </c>
      <c r="H133" s="51">
        <v>0</v>
      </c>
      <c r="I133" s="51">
        <v>1</v>
      </c>
      <c r="J133" s="51">
        <v>0</v>
      </c>
      <c r="K133" s="51">
        <v>0</v>
      </c>
      <c r="L133" s="61" t="s">
        <v>1521</v>
      </c>
      <c r="M133" s="64"/>
      <c r="N133" s="53"/>
    </row>
    <row r="134" spans="1:14" s="44" customFormat="1" ht="12">
      <c r="A134" s="35">
        <v>93</v>
      </c>
      <c r="B134" s="46" t="s">
        <v>1159</v>
      </c>
      <c r="C134" s="46" t="s">
        <v>1662</v>
      </c>
      <c r="D134" s="75" t="s">
        <v>521</v>
      </c>
      <c r="E134" s="49" t="s">
        <v>1584</v>
      </c>
      <c r="F134" s="70">
        <v>39259</v>
      </c>
      <c r="G134" s="51">
        <v>0</v>
      </c>
      <c r="H134" s="51">
        <v>0</v>
      </c>
      <c r="I134" s="51">
        <v>1</v>
      </c>
      <c r="J134" s="51">
        <v>0</v>
      </c>
      <c r="K134" s="51">
        <v>0</v>
      </c>
      <c r="L134" s="61" t="s">
        <v>1521</v>
      </c>
      <c r="M134" s="64"/>
      <c r="N134" s="53"/>
    </row>
    <row r="135" spans="1:14" s="44" customFormat="1" ht="12.6" thickBot="1">
      <c r="A135" s="45">
        <v>94</v>
      </c>
      <c r="B135" s="46" t="s">
        <v>1159</v>
      </c>
      <c r="C135" s="46" t="s">
        <v>1662</v>
      </c>
      <c r="D135" s="75" t="s">
        <v>521</v>
      </c>
      <c r="E135" s="49" t="s">
        <v>1585</v>
      </c>
      <c r="F135" s="70">
        <v>39259</v>
      </c>
      <c r="G135" s="51">
        <v>0</v>
      </c>
      <c r="H135" s="51">
        <v>0</v>
      </c>
      <c r="I135" s="51">
        <v>0</v>
      </c>
      <c r="J135" s="51">
        <v>1</v>
      </c>
      <c r="K135" s="51">
        <v>0</v>
      </c>
      <c r="L135" s="61" t="s">
        <v>1521</v>
      </c>
      <c r="M135" s="64"/>
      <c r="N135" s="53"/>
    </row>
    <row r="136" spans="1:14" s="44" customFormat="1" ht="12">
      <c r="A136" s="35">
        <v>95</v>
      </c>
      <c r="B136" s="46" t="s">
        <v>1159</v>
      </c>
      <c r="C136" s="46" t="s">
        <v>1662</v>
      </c>
      <c r="D136" s="75" t="s">
        <v>521</v>
      </c>
      <c r="E136" s="75" t="s">
        <v>1586</v>
      </c>
      <c r="F136" s="70">
        <v>39259</v>
      </c>
      <c r="G136" s="51">
        <v>0</v>
      </c>
      <c r="H136" s="51">
        <v>0</v>
      </c>
      <c r="I136" s="51">
        <v>0</v>
      </c>
      <c r="J136" s="51">
        <v>1</v>
      </c>
      <c r="K136" s="51">
        <v>0</v>
      </c>
      <c r="L136" s="61" t="s">
        <v>1521</v>
      </c>
      <c r="M136" s="64"/>
      <c r="N136" s="53"/>
    </row>
    <row r="137" spans="1:14" s="44" customFormat="1" ht="12.6" thickBot="1">
      <c r="A137" s="45">
        <v>96</v>
      </c>
      <c r="B137" s="46" t="s">
        <v>1159</v>
      </c>
      <c r="C137" s="46" t="s">
        <v>1662</v>
      </c>
      <c r="D137" s="75" t="s">
        <v>521</v>
      </c>
      <c r="E137" s="75" t="s">
        <v>1587</v>
      </c>
      <c r="F137" s="70">
        <v>39259</v>
      </c>
      <c r="G137" s="51">
        <v>0</v>
      </c>
      <c r="H137" s="51">
        <v>1</v>
      </c>
      <c r="I137" s="51">
        <v>0</v>
      </c>
      <c r="J137" s="51">
        <v>0</v>
      </c>
      <c r="K137" s="51">
        <v>0</v>
      </c>
      <c r="L137" s="61" t="s">
        <v>1521</v>
      </c>
      <c r="M137" s="64"/>
      <c r="N137" s="53"/>
    </row>
    <row r="138" spans="1:14" s="44" customFormat="1" ht="24">
      <c r="A138" s="35">
        <v>97</v>
      </c>
      <c r="B138" s="46" t="s">
        <v>1159</v>
      </c>
      <c r="C138" s="46" t="s">
        <v>1662</v>
      </c>
      <c r="D138" s="75" t="s">
        <v>516</v>
      </c>
      <c r="E138" s="75" t="s">
        <v>1588</v>
      </c>
      <c r="F138" s="70">
        <v>39252</v>
      </c>
      <c r="G138" s="51">
        <v>0</v>
      </c>
      <c r="H138" s="51">
        <v>0</v>
      </c>
      <c r="I138" s="51">
        <v>0</v>
      </c>
      <c r="J138" s="51">
        <v>1</v>
      </c>
      <c r="K138" s="51">
        <v>0</v>
      </c>
      <c r="L138" s="61" t="s">
        <v>1589</v>
      </c>
      <c r="M138" s="64"/>
      <c r="N138" s="53"/>
    </row>
    <row r="139" spans="1:14" s="44" customFormat="1" ht="36.6" thickBot="1">
      <c r="A139" s="45">
        <v>98</v>
      </c>
      <c r="B139" s="46" t="s">
        <v>1159</v>
      </c>
      <c r="C139" s="46" t="s">
        <v>1662</v>
      </c>
      <c r="D139" s="75" t="s">
        <v>516</v>
      </c>
      <c r="E139" s="75" t="s">
        <v>1590</v>
      </c>
      <c r="F139" s="70">
        <v>39294</v>
      </c>
      <c r="G139" s="51">
        <v>0</v>
      </c>
      <c r="H139" s="51">
        <v>0</v>
      </c>
      <c r="I139" s="51">
        <v>0</v>
      </c>
      <c r="J139" s="51">
        <v>0</v>
      </c>
      <c r="K139" s="51">
        <v>1</v>
      </c>
      <c r="L139" s="61" t="s">
        <v>1591</v>
      </c>
      <c r="M139" s="64"/>
      <c r="N139" s="53"/>
    </row>
    <row r="140" spans="1:14" s="44" customFormat="1" ht="57.75" customHeight="1">
      <c r="A140" s="35">
        <v>99</v>
      </c>
      <c r="B140" s="46" t="s">
        <v>1159</v>
      </c>
      <c r="C140" s="46" t="s">
        <v>1662</v>
      </c>
      <c r="D140" s="75" t="s">
        <v>516</v>
      </c>
      <c r="E140" s="75" t="s">
        <v>1592</v>
      </c>
      <c r="F140" s="70">
        <v>39304</v>
      </c>
      <c r="G140" s="51">
        <v>0</v>
      </c>
      <c r="H140" s="51">
        <v>0</v>
      </c>
      <c r="I140" s="51">
        <v>0</v>
      </c>
      <c r="J140" s="51">
        <v>0</v>
      </c>
      <c r="K140" s="51">
        <v>2</v>
      </c>
      <c r="L140" s="76" t="s">
        <v>181</v>
      </c>
      <c r="M140" s="64"/>
      <c r="N140" s="53"/>
    </row>
    <row r="141" spans="1:14" s="44" customFormat="1" ht="61.8" thickBot="1">
      <c r="A141" s="45">
        <v>100</v>
      </c>
      <c r="B141" s="46" t="s">
        <v>1159</v>
      </c>
      <c r="C141" s="46" t="s">
        <v>1662</v>
      </c>
      <c r="D141" s="75" t="s">
        <v>516</v>
      </c>
      <c r="E141" s="75" t="s">
        <v>182</v>
      </c>
      <c r="F141" s="70">
        <v>39305</v>
      </c>
      <c r="G141" s="51">
        <v>0</v>
      </c>
      <c r="H141" s="51">
        <v>0</v>
      </c>
      <c r="I141" s="51">
        <v>0</v>
      </c>
      <c r="J141" s="51">
        <v>0</v>
      </c>
      <c r="K141" s="51">
        <v>1</v>
      </c>
      <c r="L141" s="77" t="s">
        <v>1536</v>
      </c>
      <c r="M141" s="64"/>
      <c r="N141" s="53"/>
    </row>
    <row r="142" spans="1:14" s="44" customFormat="1" ht="79.2">
      <c r="A142" s="35">
        <v>101</v>
      </c>
      <c r="B142" s="46" t="s">
        <v>1159</v>
      </c>
      <c r="C142" s="46" t="s">
        <v>1662</v>
      </c>
      <c r="D142" s="75" t="s">
        <v>516</v>
      </c>
      <c r="E142" s="75" t="s">
        <v>1699</v>
      </c>
      <c r="F142" s="70">
        <v>39309</v>
      </c>
      <c r="G142" s="51">
        <v>0</v>
      </c>
      <c r="H142" s="51">
        <v>0</v>
      </c>
      <c r="I142" s="51">
        <v>0</v>
      </c>
      <c r="J142" s="51">
        <v>0</v>
      </c>
      <c r="K142" s="51">
        <v>1</v>
      </c>
      <c r="L142" s="78" t="s">
        <v>1700</v>
      </c>
      <c r="M142" s="64"/>
      <c r="N142" s="53"/>
    </row>
    <row r="143" spans="1:14" s="44" customFormat="1" ht="24.6" thickBot="1">
      <c r="A143" s="45">
        <v>102</v>
      </c>
      <c r="B143" s="46" t="s">
        <v>1159</v>
      </c>
      <c r="C143" s="46" t="s">
        <v>1662</v>
      </c>
      <c r="D143" s="75" t="s">
        <v>1701</v>
      </c>
      <c r="E143" s="75" t="s">
        <v>1702</v>
      </c>
      <c r="F143" s="70">
        <v>39330</v>
      </c>
      <c r="G143" s="51">
        <v>0</v>
      </c>
      <c r="H143" s="51">
        <v>0</v>
      </c>
      <c r="I143" s="51">
        <v>0</v>
      </c>
      <c r="J143" s="51">
        <v>0</v>
      </c>
      <c r="K143" s="51">
        <v>1</v>
      </c>
      <c r="L143" s="64" t="s">
        <v>1703</v>
      </c>
      <c r="M143" s="79"/>
      <c r="N143" s="53"/>
    </row>
    <row r="144" spans="1:14" s="44" customFormat="1" ht="60">
      <c r="A144" s="35">
        <v>103</v>
      </c>
      <c r="B144" s="46" t="s">
        <v>1159</v>
      </c>
      <c r="C144" s="46" t="s">
        <v>1662</v>
      </c>
      <c r="D144" s="75" t="s">
        <v>1704</v>
      </c>
      <c r="E144" s="75" t="s">
        <v>1705</v>
      </c>
      <c r="F144" s="70">
        <v>39341</v>
      </c>
      <c r="G144" s="51">
        <v>0</v>
      </c>
      <c r="H144" s="51">
        <v>0</v>
      </c>
      <c r="I144" s="51">
        <v>1</v>
      </c>
      <c r="J144" s="51">
        <v>0</v>
      </c>
      <c r="K144" s="51">
        <v>0</v>
      </c>
      <c r="L144" s="64" t="s">
        <v>1706</v>
      </c>
      <c r="M144" s="79"/>
      <c r="N144" s="53"/>
    </row>
    <row r="145" spans="1:14" s="44" customFormat="1" ht="48.6" thickBot="1">
      <c r="A145" s="45">
        <v>104</v>
      </c>
      <c r="B145" s="46" t="s">
        <v>1159</v>
      </c>
      <c r="C145" s="46" t="s">
        <v>1662</v>
      </c>
      <c r="D145" s="75" t="s">
        <v>1704</v>
      </c>
      <c r="E145" s="75" t="s">
        <v>1707</v>
      </c>
      <c r="F145" s="70">
        <v>39350</v>
      </c>
      <c r="G145" s="51">
        <v>0</v>
      </c>
      <c r="H145" s="51">
        <v>0</v>
      </c>
      <c r="I145" s="51">
        <v>0</v>
      </c>
      <c r="J145" s="51">
        <v>0</v>
      </c>
      <c r="K145" s="51">
        <v>1</v>
      </c>
      <c r="L145" s="64" t="s">
        <v>1708</v>
      </c>
      <c r="M145" s="79"/>
      <c r="N145" s="53"/>
    </row>
    <row r="146" spans="1:14" s="44" customFormat="1" ht="12">
      <c r="A146" s="35">
        <v>105</v>
      </c>
      <c r="B146" s="46" t="s">
        <v>1159</v>
      </c>
      <c r="C146" s="46" t="s">
        <v>1662</v>
      </c>
      <c r="D146" s="75" t="s">
        <v>1709</v>
      </c>
      <c r="E146" s="75" t="s">
        <v>1710</v>
      </c>
      <c r="F146" s="70">
        <v>39311</v>
      </c>
      <c r="G146" s="51">
        <v>0</v>
      </c>
      <c r="H146" s="51">
        <v>1</v>
      </c>
      <c r="I146" s="51">
        <v>0</v>
      </c>
      <c r="J146" s="51">
        <v>0</v>
      </c>
      <c r="K146" s="51">
        <v>0</v>
      </c>
      <c r="L146" s="64" t="s">
        <v>1711</v>
      </c>
      <c r="M146" s="79"/>
      <c r="N146" s="53"/>
    </row>
    <row r="147" spans="1:14" s="44" customFormat="1" ht="36.6" thickBot="1">
      <c r="A147" s="45">
        <v>106</v>
      </c>
      <c r="B147" s="46" t="s">
        <v>1159</v>
      </c>
      <c r="C147" s="46" t="s">
        <v>1662</v>
      </c>
      <c r="D147" s="75" t="s">
        <v>506</v>
      </c>
      <c r="E147" s="75" t="s">
        <v>1712</v>
      </c>
      <c r="F147" s="70">
        <v>39327</v>
      </c>
      <c r="G147" s="51">
        <v>0</v>
      </c>
      <c r="H147" s="51">
        <v>0</v>
      </c>
      <c r="I147" s="51">
        <v>0</v>
      </c>
      <c r="J147" s="51">
        <v>0</v>
      </c>
      <c r="K147" s="51">
        <v>2</v>
      </c>
      <c r="L147" s="64" t="s">
        <v>1713</v>
      </c>
      <c r="M147" s="79"/>
      <c r="N147" s="53"/>
    </row>
    <row r="148" spans="1:14" s="44" customFormat="1" ht="12">
      <c r="A148" s="35">
        <v>107</v>
      </c>
      <c r="B148" s="46" t="s">
        <v>1159</v>
      </c>
      <c r="C148" s="46" t="s">
        <v>1662</v>
      </c>
      <c r="D148" s="75" t="s">
        <v>521</v>
      </c>
      <c r="E148" s="75" t="s">
        <v>1714</v>
      </c>
      <c r="F148" s="70" t="s">
        <v>1715</v>
      </c>
      <c r="G148" s="51">
        <v>0</v>
      </c>
      <c r="H148" s="51">
        <v>0</v>
      </c>
      <c r="I148" s="51">
        <v>1</v>
      </c>
      <c r="J148" s="51">
        <v>0</v>
      </c>
      <c r="K148" s="51">
        <v>0</v>
      </c>
      <c r="L148" s="64" t="s">
        <v>151</v>
      </c>
      <c r="M148" s="79"/>
      <c r="N148" s="53"/>
    </row>
    <row r="149" spans="1:14" s="44" customFormat="1" ht="24.6" thickBot="1">
      <c r="A149" s="45">
        <v>108</v>
      </c>
      <c r="B149" s="46" t="s">
        <v>1159</v>
      </c>
      <c r="C149" s="46" t="s">
        <v>1662</v>
      </c>
      <c r="D149" s="75" t="s">
        <v>511</v>
      </c>
      <c r="E149" s="75" t="s">
        <v>168</v>
      </c>
      <c r="F149" s="164" t="s">
        <v>1783</v>
      </c>
      <c r="G149" s="51">
        <v>0</v>
      </c>
      <c r="H149" s="51">
        <v>1</v>
      </c>
      <c r="I149" s="51">
        <v>0</v>
      </c>
      <c r="J149" s="51">
        <v>0</v>
      </c>
      <c r="K149" s="51">
        <v>0</v>
      </c>
      <c r="L149" s="64" t="s">
        <v>169</v>
      </c>
      <c r="M149" s="79"/>
      <c r="N149" s="53"/>
    </row>
    <row r="150" spans="1:14" s="44" customFormat="1" ht="24">
      <c r="A150" s="35">
        <v>109</v>
      </c>
      <c r="B150" s="46" t="s">
        <v>1159</v>
      </c>
      <c r="C150" s="46" t="s">
        <v>1662</v>
      </c>
      <c r="D150" s="75" t="s">
        <v>1784</v>
      </c>
      <c r="E150" s="75" t="s">
        <v>1366</v>
      </c>
      <c r="F150" s="164" t="s">
        <v>1785</v>
      </c>
      <c r="G150" s="51">
        <v>0</v>
      </c>
      <c r="H150" s="51">
        <v>1</v>
      </c>
      <c r="I150" s="51">
        <v>0</v>
      </c>
      <c r="J150" s="51">
        <v>0</v>
      </c>
      <c r="K150" s="51">
        <v>0</v>
      </c>
      <c r="L150" s="64" t="s">
        <v>1574</v>
      </c>
      <c r="M150" s="79"/>
      <c r="N150" s="53"/>
    </row>
    <row r="151" spans="1:14" s="44" customFormat="1" ht="36.6" thickBot="1">
      <c r="A151" s="45">
        <v>110</v>
      </c>
      <c r="B151" s="46" t="s">
        <v>1159</v>
      </c>
      <c r="C151" s="46" t="s">
        <v>1662</v>
      </c>
      <c r="D151" s="75" t="s">
        <v>1784</v>
      </c>
      <c r="E151" s="75" t="s">
        <v>1575</v>
      </c>
      <c r="F151" s="164" t="s">
        <v>1785</v>
      </c>
      <c r="G151" s="51">
        <v>0</v>
      </c>
      <c r="H151" s="51">
        <v>0</v>
      </c>
      <c r="I151" s="51">
        <v>0</v>
      </c>
      <c r="J151" s="51">
        <v>0</v>
      </c>
      <c r="K151" s="51">
        <v>1</v>
      </c>
      <c r="L151" s="64" t="s">
        <v>1576</v>
      </c>
      <c r="M151" s="79"/>
      <c r="N151" s="53"/>
    </row>
    <row r="152" spans="1:14" s="44" customFormat="1" ht="36">
      <c r="A152" s="35">
        <v>111</v>
      </c>
      <c r="B152" s="46" t="s">
        <v>1159</v>
      </c>
      <c r="C152" s="46" t="s">
        <v>1662</v>
      </c>
      <c r="D152" s="75" t="s">
        <v>511</v>
      </c>
      <c r="E152" s="75" t="s">
        <v>1577</v>
      </c>
      <c r="F152" s="164" t="s">
        <v>1786</v>
      </c>
      <c r="G152" s="51">
        <v>0</v>
      </c>
      <c r="H152" s="51">
        <v>0</v>
      </c>
      <c r="I152" s="51">
        <v>1</v>
      </c>
      <c r="J152" s="51">
        <v>0</v>
      </c>
      <c r="K152" s="51">
        <v>0</v>
      </c>
      <c r="L152" s="64" t="s">
        <v>1578</v>
      </c>
      <c r="M152" s="79"/>
      <c r="N152" s="53"/>
    </row>
    <row r="153" spans="1:14" s="44" customFormat="1" ht="24.6" thickBot="1">
      <c r="A153" s="45">
        <v>112</v>
      </c>
      <c r="B153" s="46" t="s">
        <v>1159</v>
      </c>
      <c r="C153" s="46" t="s">
        <v>1662</v>
      </c>
      <c r="D153" s="75" t="s">
        <v>1784</v>
      </c>
      <c r="E153" s="75" t="s">
        <v>1563</v>
      </c>
      <c r="F153" s="164" t="s">
        <v>1787</v>
      </c>
      <c r="G153" s="51">
        <v>0</v>
      </c>
      <c r="H153" s="51">
        <v>0</v>
      </c>
      <c r="I153" s="51">
        <v>0</v>
      </c>
      <c r="J153" s="51">
        <v>1</v>
      </c>
      <c r="K153" s="51">
        <v>0</v>
      </c>
      <c r="L153" s="64" t="s">
        <v>1566</v>
      </c>
      <c r="M153" s="79"/>
      <c r="N153" s="53"/>
    </row>
    <row r="154" spans="1:14" s="44" customFormat="1" ht="60.6" thickBot="1">
      <c r="A154" s="35">
        <v>113</v>
      </c>
      <c r="B154" s="80" t="s">
        <v>1159</v>
      </c>
      <c r="C154" s="80" t="s">
        <v>1662</v>
      </c>
      <c r="D154" s="81" t="s">
        <v>511</v>
      </c>
      <c r="E154" s="81" t="s">
        <v>211</v>
      </c>
      <c r="F154" s="165"/>
      <c r="G154" s="82">
        <v>1</v>
      </c>
      <c r="H154" s="82">
        <v>0</v>
      </c>
      <c r="I154" s="82">
        <v>0</v>
      </c>
      <c r="J154" s="82">
        <v>0</v>
      </c>
      <c r="K154" s="82">
        <v>0</v>
      </c>
      <c r="L154" s="83" t="s">
        <v>1989</v>
      </c>
      <c r="M154" s="84"/>
      <c r="N154" s="85"/>
    </row>
    <row r="155" spans="1:14" s="44" customFormat="1" ht="93" thickBot="1">
      <c r="A155" s="86">
        <v>114</v>
      </c>
      <c r="B155" s="46" t="s">
        <v>1159</v>
      </c>
      <c r="C155" s="87" t="s">
        <v>1788</v>
      </c>
      <c r="D155" s="87" t="s">
        <v>1789</v>
      </c>
      <c r="E155" s="88" t="s">
        <v>1790</v>
      </c>
      <c r="F155" s="166" t="s">
        <v>1791</v>
      </c>
      <c r="G155" s="89">
        <v>1</v>
      </c>
      <c r="H155" s="89">
        <v>0</v>
      </c>
      <c r="I155" s="89">
        <v>0</v>
      </c>
      <c r="J155" s="89">
        <v>0</v>
      </c>
      <c r="K155" s="89">
        <v>0</v>
      </c>
      <c r="L155" s="90" t="s">
        <v>1792</v>
      </c>
      <c r="M155" s="91" t="s">
        <v>164</v>
      </c>
      <c r="N155" s="87" t="s">
        <v>164</v>
      </c>
    </row>
    <row r="156" spans="1:14" s="28" customFormat="1" ht="28.5" customHeight="1">
      <c r="A156" s="21">
        <v>1</v>
      </c>
      <c r="B156" s="92" t="s">
        <v>1160</v>
      </c>
      <c r="C156" s="21" t="s">
        <v>1793</v>
      </c>
      <c r="D156" s="92" t="s">
        <v>1794</v>
      </c>
      <c r="E156" s="93" t="s">
        <v>1795</v>
      </c>
      <c r="F156" s="94">
        <v>39181</v>
      </c>
      <c r="G156" s="21"/>
      <c r="H156" s="21"/>
      <c r="I156" s="21"/>
      <c r="J156" s="21">
        <v>1</v>
      </c>
      <c r="K156" s="21"/>
      <c r="L156" s="21" t="s">
        <v>1796</v>
      </c>
      <c r="M156" s="21"/>
      <c r="N156" s="21"/>
    </row>
    <row r="157" spans="1:14" s="28" customFormat="1" ht="39.6">
      <c r="A157" s="21">
        <v>2</v>
      </c>
      <c r="B157" s="92" t="s">
        <v>1160</v>
      </c>
      <c r="C157" s="92" t="s">
        <v>1797</v>
      </c>
      <c r="D157" s="92" t="s">
        <v>1798</v>
      </c>
      <c r="E157" s="93" t="s">
        <v>1286</v>
      </c>
      <c r="F157" s="94">
        <v>39204</v>
      </c>
      <c r="G157" s="21"/>
      <c r="H157" s="21"/>
      <c r="I157" s="21"/>
      <c r="J157" s="21">
        <v>1</v>
      </c>
      <c r="K157" s="21"/>
      <c r="L157" s="21" t="s">
        <v>1287</v>
      </c>
      <c r="M157" s="21"/>
      <c r="N157" s="21"/>
    </row>
    <row r="158" spans="1:14" s="28" customFormat="1" ht="40.5" customHeight="1">
      <c r="A158" s="21">
        <v>3</v>
      </c>
      <c r="B158" s="92" t="s">
        <v>1160</v>
      </c>
      <c r="C158" s="92" t="s">
        <v>1797</v>
      </c>
      <c r="D158" s="92" t="s">
        <v>1798</v>
      </c>
      <c r="E158" s="93" t="s">
        <v>1288</v>
      </c>
      <c r="F158" s="94">
        <v>39209</v>
      </c>
      <c r="G158" s="21"/>
      <c r="H158" s="21"/>
      <c r="I158" s="21"/>
      <c r="J158" s="21">
        <v>1</v>
      </c>
      <c r="K158" s="21"/>
      <c r="L158" s="21" t="s">
        <v>1289</v>
      </c>
      <c r="M158" s="21"/>
      <c r="N158" s="21"/>
    </row>
    <row r="159" spans="1:14" s="28" customFormat="1" ht="39.6">
      <c r="A159" s="21">
        <v>4</v>
      </c>
      <c r="B159" s="92" t="s">
        <v>1160</v>
      </c>
      <c r="C159" s="92" t="s">
        <v>1797</v>
      </c>
      <c r="D159" s="92" t="s">
        <v>1290</v>
      </c>
      <c r="E159" s="93" t="s">
        <v>1291</v>
      </c>
      <c r="F159" s="94">
        <v>39210</v>
      </c>
      <c r="G159" s="21"/>
      <c r="H159" s="21"/>
      <c r="I159" s="21">
        <v>1</v>
      </c>
      <c r="J159" s="21"/>
      <c r="K159" s="21"/>
      <c r="L159" s="21" t="s">
        <v>915</v>
      </c>
      <c r="M159" s="21"/>
      <c r="N159" s="21"/>
    </row>
    <row r="160" spans="1:14" s="28" customFormat="1" ht="26.4">
      <c r="A160" s="21">
        <v>5</v>
      </c>
      <c r="B160" s="92" t="s">
        <v>1160</v>
      </c>
      <c r="C160" s="92" t="s">
        <v>1793</v>
      </c>
      <c r="D160" s="92" t="s">
        <v>916</v>
      </c>
      <c r="E160" s="93" t="s">
        <v>917</v>
      </c>
      <c r="F160" s="94">
        <v>39211</v>
      </c>
      <c r="G160" s="21"/>
      <c r="H160" s="21"/>
      <c r="I160" s="21">
        <v>1</v>
      </c>
      <c r="J160" s="21"/>
      <c r="K160" s="21"/>
      <c r="L160" s="21" t="s">
        <v>918</v>
      </c>
      <c r="M160" s="21"/>
      <c r="N160" s="21"/>
    </row>
    <row r="161" spans="1:14" s="28" customFormat="1">
      <c r="A161" s="21">
        <v>6</v>
      </c>
      <c r="B161" s="92" t="s">
        <v>1160</v>
      </c>
      <c r="C161" s="92" t="s">
        <v>1793</v>
      </c>
      <c r="D161" s="92" t="s">
        <v>919</v>
      </c>
      <c r="E161" s="93" t="s">
        <v>920</v>
      </c>
      <c r="F161" s="94">
        <v>39213</v>
      </c>
      <c r="G161" s="21"/>
      <c r="H161" s="21"/>
      <c r="I161" s="21"/>
      <c r="J161" s="21"/>
      <c r="K161" s="21">
        <v>1</v>
      </c>
      <c r="L161" s="21" t="s">
        <v>921</v>
      </c>
      <c r="M161" s="21"/>
      <c r="N161" s="21"/>
    </row>
    <row r="162" spans="1:14" s="28" customFormat="1">
      <c r="A162" s="21">
        <v>7</v>
      </c>
      <c r="B162" s="92" t="s">
        <v>1160</v>
      </c>
      <c r="C162" s="92" t="s">
        <v>1797</v>
      </c>
      <c r="D162" s="92" t="s">
        <v>922</v>
      </c>
      <c r="E162" s="93" t="s">
        <v>923</v>
      </c>
      <c r="F162" s="94">
        <v>39229</v>
      </c>
      <c r="G162" s="21"/>
      <c r="H162" s="21"/>
      <c r="I162" s="21"/>
      <c r="J162" s="21"/>
      <c r="K162" s="21">
        <v>1</v>
      </c>
      <c r="L162" s="21" t="s">
        <v>924</v>
      </c>
      <c r="M162" s="21"/>
      <c r="N162" s="21"/>
    </row>
    <row r="163" spans="1:14" s="28" customFormat="1">
      <c r="A163" s="21">
        <v>8</v>
      </c>
      <c r="B163" s="92" t="s">
        <v>1160</v>
      </c>
      <c r="C163" s="92" t="s">
        <v>1797</v>
      </c>
      <c r="D163" s="92" t="s">
        <v>925</v>
      </c>
      <c r="E163" s="93" t="s">
        <v>926</v>
      </c>
      <c r="F163" s="94">
        <v>39238</v>
      </c>
      <c r="G163" s="21"/>
      <c r="H163" s="21"/>
      <c r="I163" s="21"/>
      <c r="J163" s="21"/>
      <c r="K163" s="21">
        <v>1</v>
      </c>
      <c r="L163" s="21" t="s">
        <v>924</v>
      </c>
      <c r="M163" s="21"/>
      <c r="N163" s="21"/>
    </row>
    <row r="164" spans="1:14" s="28" customFormat="1">
      <c r="A164" s="21">
        <v>9</v>
      </c>
      <c r="B164" s="92" t="s">
        <v>1160</v>
      </c>
      <c r="C164" s="92" t="s">
        <v>1793</v>
      </c>
      <c r="D164" s="92" t="s">
        <v>927</v>
      </c>
      <c r="E164" s="93" t="s">
        <v>928</v>
      </c>
      <c r="F164" s="94">
        <v>39254</v>
      </c>
      <c r="G164" s="21"/>
      <c r="H164" s="21"/>
      <c r="I164" s="21"/>
      <c r="J164" s="21"/>
      <c r="K164" s="21">
        <v>1</v>
      </c>
      <c r="L164" s="21" t="s">
        <v>929</v>
      </c>
      <c r="M164" s="21"/>
      <c r="N164" s="21"/>
    </row>
    <row r="165" spans="1:14" s="28" customFormat="1">
      <c r="A165" s="21">
        <v>10</v>
      </c>
      <c r="B165" s="92" t="s">
        <v>1160</v>
      </c>
      <c r="C165" s="92" t="s">
        <v>1793</v>
      </c>
      <c r="D165" s="92" t="s">
        <v>930</v>
      </c>
      <c r="E165" s="93" t="s">
        <v>931</v>
      </c>
      <c r="F165" s="94">
        <v>39254</v>
      </c>
      <c r="G165" s="21"/>
      <c r="H165" s="21"/>
      <c r="I165" s="21"/>
      <c r="J165" s="21"/>
      <c r="K165" s="21">
        <v>1</v>
      </c>
      <c r="L165" s="21" t="s">
        <v>929</v>
      </c>
      <c r="M165" s="21"/>
      <c r="N165" s="21"/>
    </row>
    <row r="166" spans="1:14" s="28" customFormat="1" ht="26.4">
      <c r="A166" s="21">
        <v>11</v>
      </c>
      <c r="B166" s="92" t="s">
        <v>1160</v>
      </c>
      <c r="C166" s="92" t="s">
        <v>1793</v>
      </c>
      <c r="D166" s="92" t="s">
        <v>932</v>
      </c>
      <c r="E166" s="93" t="s">
        <v>933</v>
      </c>
      <c r="F166" s="94">
        <v>39257</v>
      </c>
      <c r="G166" s="21"/>
      <c r="H166" s="21"/>
      <c r="I166" s="21"/>
      <c r="J166" s="21">
        <v>1</v>
      </c>
      <c r="K166" s="21"/>
      <c r="L166" s="21" t="s">
        <v>934</v>
      </c>
      <c r="M166" s="21"/>
      <c r="N166" s="21"/>
    </row>
    <row r="167" spans="1:14" s="28" customFormat="1">
      <c r="A167" s="21">
        <v>12</v>
      </c>
      <c r="B167" s="92" t="s">
        <v>1160</v>
      </c>
      <c r="C167" s="92" t="s">
        <v>1793</v>
      </c>
      <c r="D167" s="92" t="s">
        <v>927</v>
      </c>
      <c r="E167" s="93" t="s">
        <v>935</v>
      </c>
      <c r="F167" s="94">
        <v>39257</v>
      </c>
      <c r="G167" s="21"/>
      <c r="H167" s="21"/>
      <c r="I167" s="21"/>
      <c r="J167" s="21"/>
      <c r="K167" s="21">
        <v>1</v>
      </c>
      <c r="L167" s="21" t="s">
        <v>929</v>
      </c>
      <c r="M167" s="21"/>
      <c r="N167" s="21"/>
    </row>
    <row r="168" spans="1:14" s="28" customFormat="1">
      <c r="A168" s="21">
        <v>13</v>
      </c>
      <c r="B168" s="92" t="s">
        <v>1160</v>
      </c>
      <c r="C168" s="92" t="s">
        <v>1797</v>
      </c>
      <c r="D168" s="92" t="s">
        <v>936</v>
      </c>
      <c r="E168" s="93" t="s">
        <v>937</v>
      </c>
      <c r="F168" s="94">
        <v>39258</v>
      </c>
      <c r="G168" s="21"/>
      <c r="H168" s="21"/>
      <c r="I168" s="21"/>
      <c r="J168" s="21"/>
      <c r="K168" s="21">
        <v>1</v>
      </c>
      <c r="L168" s="21" t="s">
        <v>924</v>
      </c>
      <c r="M168" s="21"/>
      <c r="N168" s="21"/>
    </row>
    <row r="169" spans="1:14" s="28" customFormat="1" ht="26.4">
      <c r="A169" s="21">
        <v>14</v>
      </c>
      <c r="B169" s="92" t="s">
        <v>1160</v>
      </c>
      <c r="C169" s="92" t="s">
        <v>938</v>
      </c>
      <c r="D169" s="92" t="s">
        <v>939</v>
      </c>
      <c r="E169" s="93" t="s">
        <v>940</v>
      </c>
      <c r="F169" s="94">
        <v>39259</v>
      </c>
      <c r="G169" s="21"/>
      <c r="H169" s="21"/>
      <c r="I169" s="21">
        <v>1</v>
      </c>
      <c r="J169" s="21"/>
      <c r="K169" s="21"/>
      <c r="L169" s="21" t="s">
        <v>941</v>
      </c>
      <c r="M169" s="21"/>
      <c r="N169" s="21"/>
    </row>
    <row r="170" spans="1:14" s="28" customFormat="1" ht="26.4">
      <c r="A170" s="21">
        <v>15</v>
      </c>
      <c r="B170" s="92" t="s">
        <v>1160</v>
      </c>
      <c r="C170" s="92" t="s">
        <v>1793</v>
      </c>
      <c r="D170" s="92" t="s">
        <v>916</v>
      </c>
      <c r="E170" s="93" t="s">
        <v>942</v>
      </c>
      <c r="F170" s="94">
        <v>39259</v>
      </c>
      <c r="G170" s="21"/>
      <c r="H170" s="21"/>
      <c r="I170" s="21">
        <v>1</v>
      </c>
      <c r="J170" s="21"/>
      <c r="K170" s="21"/>
      <c r="L170" s="21" t="s">
        <v>943</v>
      </c>
      <c r="M170" s="21"/>
      <c r="N170" s="21"/>
    </row>
    <row r="171" spans="1:14" s="28" customFormat="1">
      <c r="A171" s="21">
        <v>16</v>
      </c>
      <c r="B171" s="92" t="s">
        <v>1160</v>
      </c>
      <c r="C171" s="21" t="s">
        <v>944</v>
      </c>
      <c r="D171" s="92" t="s">
        <v>945</v>
      </c>
      <c r="E171" s="93" t="s">
        <v>946</v>
      </c>
      <c r="F171" s="94">
        <v>39261</v>
      </c>
      <c r="G171" s="21"/>
      <c r="H171" s="21"/>
      <c r="I171" s="21"/>
      <c r="J171" s="21"/>
      <c r="K171" s="21">
        <v>1</v>
      </c>
      <c r="L171" s="21" t="s">
        <v>929</v>
      </c>
      <c r="M171" s="21" t="s">
        <v>159</v>
      </c>
      <c r="N171" s="21" t="s">
        <v>159</v>
      </c>
    </row>
    <row r="172" spans="1:14" s="28" customFormat="1" ht="40.5" customHeight="1">
      <c r="A172" s="21">
        <v>17</v>
      </c>
      <c r="B172" s="92" t="s">
        <v>1160</v>
      </c>
      <c r="C172" s="92" t="s">
        <v>944</v>
      </c>
      <c r="D172" s="92" t="s">
        <v>945</v>
      </c>
      <c r="E172" s="93" t="s">
        <v>947</v>
      </c>
      <c r="F172" s="94">
        <v>39255</v>
      </c>
      <c r="G172" s="21"/>
      <c r="H172" s="21">
        <v>1</v>
      </c>
      <c r="I172" s="21"/>
      <c r="J172" s="21"/>
      <c r="K172" s="21"/>
      <c r="L172" s="21" t="s">
        <v>948</v>
      </c>
      <c r="M172" s="21"/>
      <c r="N172" s="21"/>
    </row>
    <row r="173" spans="1:14" s="28" customFormat="1" ht="39.6">
      <c r="A173" s="21">
        <v>18</v>
      </c>
      <c r="B173" s="92" t="s">
        <v>1160</v>
      </c>
      <c r="C173" s="92" t="s">
        <v>1797</v>
      </c>
      <c r="D173" s="92" t="s">
        <v>922</v>
      </c>
      <c r="E173" s="93" t="s">
        <v>949</v>
      </c>
      <c r="F173" s="94">
        <v>39266</v>
      </c>
      <c r="G173" s="21"/>
      <c r="H173" s="21"/>
      <c r="I173" s="21">
        <v>1</v>
      </c>
      <c r="J173" s="21"/>
      <c r="K173" s="21"/>
      <c r="L173" s="21" t="s">
        <v>950</v>
      </c>
      <c r="M173" s="21"/>
      <c r="N173" s="21"/>
    </row>
    <row r="174" spans="1:14" s="28" customFormat="1">
      <c r="A174" s="21">
        <v>19</v>
      </c>
      <c r="B174" s="92" t="s">
        <v>1160</v>
      </c>
      <c r="C174" s="92" t="s">
        <v>1793</v>
      </c>
      <c r="D174" s="92" t="s">
        <v>1794</v>
      </c>
      <c r="E174" s="93" t="s">
        <v>1221</v>
      </c>
      <c r="F174" s="94">
        <v>39266</v>
      </c>
      <c r="G174" s="21"/>
      <c r="H174" s="21"/>
      <c r="I174" s="21"/>
      <c r="J174" s="21"/>
      <c r="K174" s="21">
        <v>1</v>
      </c>
      <c r="L174" s="21" t="s">
        <v>1222</v>
      </c>
      <c r="M174" s="21"/>
      <c r="N174" s="21"/>
    </row>
    <row r="175" spans="1:14" s="28" customFormat="1">
      <c r="A175" s="21">
        <v>20</v>
      </c>
      <c r="B175" s="92" t="s">
        <v>1160</v>
      </c>
      <c r="C175" s="92" t="s">
        <v>1797</v>
      </c>
      <c r="D175" s="92" t="s">
        <v>922</v>
      </c>
      <c r="E175" s="93" t="s">
        <v>1223</v>
      </c>
      <c r="F175" s="94">
        <v>39266</v>
      </c>
      <c r="G175" s="21"/>
      <c r="H175" s="21"/>
      <c r="I175" s="21"/>
      <c r="J175" s="21"/>
      <c r="K175" s="21">
        <v>1</v>
      </c>
      <c r="L175" s="21" t="s">
        <v>1224</v>
      </c>
      <c r="M175" s="21"/>
      <c r="N175" s="21"/>
    </row>
    <row r="176" spans="1:14" s="28" customFormat="1">
      <c r="A176" s="21">
        <v>21</v>
      </c>
      <c r="B176" s="92" t="s">
        <v>1160</v>
      </c>
      <c r="C176" s="92" t="s">
        <v>944</v>
      </c>
      <c r="D176" s="92" t="s">
        <v>1225</v>
      </c>
      <c r="E176" s="93" t="s">
        <v>1226</v>
      </c>
      <c r="F176" s="94">
        <v>39268</v>
      </c>
      <c r="G176" s="21"/>
      <c r="H176" s="21"/>
      <c r="I176" s="21"/>
      <c r="J176" s="21"/>
      <c r="K176" s="21">
        <v>1</v>
      </c>
      <c r="L176" s="21" t="s">
        <v>1222</v>
      </c>
      <c r="M176" s="21" t="s">
        <v>159</v>
      </c>
      <c r="N176" s="21" t="s">
        <v>159</v>
      </c>
    </row>
    <row r="177" spans="1:14" s="28" customFormat="1" ht="39.6">
      <c r="A177" s="21">
        <v>22</v>
      </c>
      <c r="B177" s="92" t="s">
        <v>1160</v>
      </c>
      <c r="C177" s="92" t="s">
        <v>1797</v>
      </c>
      <c r="D177" s="92" t="s">
        <v>1798</v>
      </c>
      <c r="E177" s="93" t="s">
        <v>1227</v>
      </c>
      <c r="F177" s="94">
        <v>39270</v>
      </c>
      <c r="G177" s="21"/>
      <c r="H177" s="21">
        <v>1</v>
      </c>
      <c r="I177" s="21"/>
      <c r="J177" s="21"/>
      <c r="K177" s="21"/>
      <c r="L177" s="21" t="s">
        <v>1228</v>
      </c>
      <c r="M177" s="21"/>
      <c r="N177" s="21"/>
    </row>
    <row r="178" spans="1:14" s="28" customFormat="1" ht="26.4">
      <c r="A178" s="21">
        <v>23</v>
      </c>
      <c r="B178" s="92" t="s">
        <v>1160</v>
      </c>
      <c r="C178" s="92" t="s">
        <v>1793</v>
      </c>
      <c r="D178" s="92" t="s">
        <v>1229</v>
      </c>
      <c r="E178" s="95" t="s">
        <v>1230</v>
      </c>
      <c r="F178" s="94">
        <v>39271</v>
      </c>
      <c r="G178" s="21"/>
      <c r="H178" s="21"/>
      <c r="I178" s="21"/>
      <c r="J178" s="21"/>
      <c r="K178" s="21">
        <v>1</v>
      </c>
      <c r="L178" s="21" t="s">
        <v>1222</v>
      </c>
      <c r="M178" s="21"/>
      <c r="N178" s="21"/>
    </row>
    <row r="179" spans="1:14" s="28" customFormat="1" ht="65.25" customHeight="1">
      <c r="A179" s="21">
        <v>24</v>
      </c>
      <c r="B179" s="92" t="s">
        <v>1160</v>
      </c>
      <c r="C179" s="92" t="s">
        <v>938</v>
      </c>
      <c r="D179" s="92" t="s">
        <v>939</v>
      </c>
      <c r="E179" s="93" t="s">
        <v>1231</v>
      </c>
      <c r="F179" s="94">
        <v>39284</v>
      </c>
      <c r="G179" s="21"/>
      <c r="H179" s="21">
        <v>1</v>
      </c>
      <c r="I179" s="21"/>
      <c r="J179" s="21"/>
      <c r="K179" s="21"/>
      <c r="L179" s="21" t="s">
        <v>1232</v>
      </c>
      <c r="M179" s="21"/>
      <c r="N179" s="21"/>
    </row>
    <row r="180" spans="1:14" s="28" customFormat="1" ht="39.6">
      <c r="A180" s="21">
        <v>25</v>
      </c>
      <c r="B180" s="92" t="s">
        <v>1160</v>
      </c>
      <c r="C180" s="92" t="s">
        <v>1797</v>
      </c>
      <c r="D180" s="92" t="s">
        <v>925</v>
      </c>
      <c r="E180" s="93" t="s">
        <v>1233</v>
      </c>
      <c r="F180" s="94">
        <v>39284</v>
      </c>
      <c r="G180" s="21"/>
      <c r="H180" s="21"/>
      <c r="I180" s="21">
        <v>1</v>
      </c>
      <c r="J180" s="21"/>
      <c r="K180" s="21"/>
      <c r="L180" s="21" t="s">
        <v>1234</v>
      </c>
      <c r="M180" s="21"/>
      <c r="N180" s="21"/>
    </row>
    <row r="181" spans="1:14" s="28" customFormat="1" ht="39.6">
      <c r="A181" s="21">
        <v>26</v>
      </c>
      <c r="B181" s="92" t="s">
        <v>1160</v>
      </c>
      <c r="C181" s="92" t="s">
        <v>944</v>
      </c>
      <c r="D181" s="92" t="s">
        <v>1235</v>
      </c>
      <c r="E181" s="93" t="s">
        <v>1236</v>
      </c>
      <c r="F181" s="94">
        <v>39285</v>
      </c>
      <c r="G181" s="21"/>
      <c r="H181" s="21"/>
      <c r="I181" s="21">
        <v>1</v>
      </c>
      <c r="J181" s="21"/>
      <c r="K181" s="21"/>
      <c r="L181" s="21" t="s">
        <v>1237</v>
      </c>
      <c r="M181" s="21" t="s">
        <v>159</v>
      </c>
      <c r="N181" s="21" t="s">
        <v>159</v>
      </c>
    </row>
    <row r="182" spans="1:14" s="28" customFormat="1">
      <c r="A182" s="21">
        <v>27</v>
      </c>
      <c r="B182" s="92" t="s">
        <v>1160</v>
      </c>
      <c r="C182" s="92" t="s">
        <v>1793</v>
      </c>
      <c r="D182" s="92" t="s">
        <v>1229</v>
      </c>
      <c r="E182" s="93" t="s">
        <v>1238</v>
      </c>
      <c r="F182" s="94">
        <v>39285</v>
      </c>
      <c r="G182" s="21"/>
      <c r="H182" s="21"/>
      <c r="I182" s="21"/>
      <c r="J182" s="21"/>
      <c r="K182" s="21">
        <v>1</v>
      </c>
      <c r="L182" s="21" t="s">
        <v>1222</v>
      </c>
      <c r="M182" s="21"/>
      <c r="N182" s="21"/>
    </row>
    <row r="183" spans="1:14" s="28" customFormat="1">
      <c r="A183" s="92">
        <v>28</v>
      </c>
      <c r="B183" s="92" t="s">
        <v>1160</v>
      </c>
      <c r="C183" s="92" t="s">
        <v>1797</v>
      </c>
      <c r="D183" s="92" t="s">
        <v>925</v>
      </c>
      <c r="E183" s="93" t="s">
        <v>1239</v>
      </c>
      <c r="F183" s="94">
        <v>39291</v>
      </c>
      <c r="G183" s="21"/>
      <c r="H183" s="21"/>
      <c r="I183" s="21"/>
      <c r="J183" s="21">
        <v>1</v>
      </c>
      <c r="K183" s="21"/>
      <c r="L183" s="21" t="s">
        <v>1224</v>
      </c>
      <c r="M183" s="96"/>
      <c r="N183" s="20"/>
    </row>
    <row r="184" spans="1:14" s="28" customFormat="1">
      <c r="A184" s="92">
        <v>29</v>
      </c>
      <c r="B184" s="92" t="s">
        <v>1160</v>
      </c>
      <c r="C184" s="92" t="s">
        <v>1797</v>
      </c>
      <c r="D184" s="92" t="s">
        <v>925</v>
      </c>
      <c r="E184" s="93" t="s">
        <v>1240</v>
      </c>
      <c r="F184" s="94">
        <v>39291</v>
      </c>
      <c r="G184" s="21"/>
      <c r="H184" s="21"/>
      <c r="I184" s="21"/>
      <c r="J184" s="21"/>
      <c r="K184" s="21">
        <v>1</v>
      </c>
      <c r="L184" s="21" t="s">
        <v>1224</v>
      </c>
      <c r="M184" s="96"/>
      <c r="N184" s="20"/>
    </row>
    <row r="185" spans="1:14" s="28" customFormat="1">
      <c r="A185" s="21">
        <v>30</v>
      </c>
      <c r="B185" s="21" t="s">
        <v>1160</v>
      </c>
      <c r="C185" s="21" t="s">
        <v>938</v>
      </c>
      <c r="D185" s="21" t="s">
        <v>939</v>
      </c>
      <c r="E185" s="21" t="s">
        <v>1241</v>
      </c>
      <c r="F185" s="94">
        <v>39317</v>
      </c>
      <c r="G185" s="21"/>
      <c r="H185" s="21"/>
      <c r="I185" s="21"/>
      <c r="J185" s="21"/>
      <c r="K185" s="21">
        <v>1</v>
      </c>
      <c r="L185" s="21" t="s">
        <v>1224</v>
      </c>
      <c r="M185" s="96"/>
      <c r="N185" s="20"/>
    </row>
    <row r="186" spans="1:14" s="28" customFormat="1" ht="39.6">
      <c r="A186" s="21">
        <v>31</v>
      </c>
      <c r="B186" s="21" t="s">
        <v>1160</v>
      </c>
      <c r="C186" s="21" t="s">
        <v>944</v>
      </c>
      <c r="D186" s="21" t="s">
        <v>1225</v>
      </c>
      <c r="E186" s="21" t="s">
        <v>1292</v>
      </c>
      <c r="F186" s="94">
        <v>39299</v>
      </c>
      <c r="G186" s="21">
        <v>1</v>
      </c>
      <c r="H186" s="21"/>
      <c r="I186" s="21"/>
      <c r="J186" s="21"/>
      <c r="K186" s="21"/>
      <c r="L186" s="21" t="s">
        <v>894</v>
      </c>
      <c r="M186" s="96"/>
      <c r="N186" s="20"/>
    </row>
    <row r="187" spans="1:14" s="28" customFormat="1">
      <c r="A187" s="21">
        <v>32</v>
      </c>
      <c r="B187" s="21" t="s">
        <v>1160</v>
      </c>
      <c r="C187" s="21" t="s">
        <v>944</v>
      </c>
      <c r="D187" s="21" t="s">
        <v>945</v>
      </c>
      <c r="E187" s="21" t="s">
        <v>895</v>
      </c>
      <c r="F187" s="94">
        <v>39306</v>
      </c>
      <c r="G187" s="21"/>
      <c r="H187" s="21"/>
      <c r="I187" s="21"/>
      <c r="J187" s="21"/>
      <c r="K187" s="21">
        <v>1</v>
      </c>
      <c r="L187" s="21" t="s">
        <v>896</v>
      </c>
      <c r="M187" s="96"/>
      <c r="N187" s="20"/>
    </row>
    <row r="188" spans="1:14" s="28" customFormat="1">
      <c r="A188" s="21">
        <v>33</v>
      </c>
      <c r="B188" s="21" t="s">
        <v>1160</v>
      </c>
      <c r="C188" s="21" t="s">
        <v>944</v>
      </c>
      <c r="D188" s="21" t="s">
        <v>945</v>
      </c>
      <c r="E188" s="21" t="s">
        <v>897</v>
      </c>
      <c r="F188" s="94">
        <v>39316</v>
      </c>
      <c r="G188" s="21"/>
      <c r="H188" s="21"/>
      <c r="I188" s="21"/>
      <c r="J188" s="21"/>
      <c r="K188" s="21">
        <v>1</v>
      </c>
      <c r="L188" s="21" t="s">
        <v>896</v>
      </c>
      <c r="M188" s="96"/>
      <c r="N188" s="20"/>
    </row>
    <row r="189" spans="1:14" s="28" customFormat="1" ht="26.4">
      <c r="A189" s="21">
        <v>34</v>
      </c>
      <c r="B189" s="21" t="s">
        <v>1160</v>
      </c>
      <c r="C189" s="92" t="s">
        <v>1797</v>
      </c>
      <c r="D189" s="18" t="s">
        <v>936</v>
      </c>
      <c r="E189" s="18" t="s">
        <v>898</v>
      </c>
      <c r="F189" s="94">
        <v>39298</v>
      </c>
      <c r="G189" s="21"/>
      <c r="H189" s="21"/>
      <c r="I189" s="21">
        <v>1</v>
      </c>
      <c r="J189" s="21"/>
      <c r="K189" s="21"/>
      <c r="L189" s="21" t="s">
        <v>899</v>
      </c>
      <c r="M189" s="96"/>
      <c r="N189" s="20"/>
    </row>
    <row r="190" spans="1:14" s="28" customFormat="1" ht="39.6">
      <c r="A190" s="21">
        <v>35</v>
      </c>
      <c r="B190" s="21" t="s">
        <v>1160</v>
      </c>
      <c r="C190" s="92" t="s">
        <v>1797</v>
      </c>
      <c r="D190" s="20" t="s">
        <v>922</v>
      </c>
      <c r="E190" s="18" t="s">
        <v>900</v>
      </c>
      <c r="F190" s="94">
        <v>39298</v>
      </c>
      <c r="G190" s="21"/>
      <c r="H190" s="21">
        <v>1</v>
      </c>
      <c r="I190" s="21"/>
      <c r="J190" s="21"/>
      <c r="K190" s="21"/>
      <c r="L190" s="21" t="s">
        <v>901</v>
      </c>
      <c r="M190" s="96"/>
      <c r="N190" s="20"/>
    </row>
    <row r="191" spans="1:14" s="28" customFormat="1">
      <c r="A191" s="21">
        <v>36</v>
      </c>
      <c r="B191" s="21" t="s">
        <v>1160</v>
      </c>
      <c r="C191" s="92" t="s">
        <v>1797</v>
      </c>
      <c r="D191" s="20" t="s">
        <v>936</v>
      </c>
      <c r="E191" s="18" t="s">
        <v>902</v>
      </c>
      <c r="F191" s="94">
        <v>39301</v>
      </c>
      <c r="G191" s="21"/>
      <c r="H191" s="21"/>
      <c r="I191" s="21"/>
      <c r="J191" s="21"/>
      <c r="K191" s="21">
        <v>1</v>
      </c>
      <c r="L191" s="21" t="s">
        <v>1224</v>
      </c>
      <c r="M191" s="96"/>
      <c r="N191" s="20"/>
    </row>
    <row r="192" spans="1:14" s="28" customFormat="1" ht="26.4">
      <c r="A192" s="21">
        <v>37</v>
      </c>
      <c r="B192" s="21" t="s">
        <v>1160</v>
      </c>
      <c r="C192" s="92" t="s">
        <v>1797</v>
      </c>
      <c r="D192" s="20" t="s">
        <v>936</v>
      </c>
      <c r="E192" s="18" t="s">
        <v>903</v>
      </c>
      <c r="F192" s="94">
        <v>39303</v>
      </c>
      <c r="G192" s="21"/>
      <c r="H192" s="21"/>
      <c r="I192" s="21"/>
      <c r="J192" s="21"/>
      <c r="K192" s="21">
        <v>1</v>
      </c>
      <c r="L192" s="21" t="s">
        <v>904</v>
      </c>
      <c r="M192" s="96"/>
      <c r="N192" s="20"/>
    </row>
    <row r="193" spans="1:14" s="28" customFormat="1" ht="26.4">
      <c r="A193" s="21">
        <v>38</v>
      </c>
      <c r="B193" s="21" t="s">
        <v>1160</v>
      </c>
      <c r="C193" s="92" t="s">
        <v>1797</v>
      </c>
      <c r="D193" s="20" t="s">
        <v>1798</v>
      </c>
      <c r="E193" s="18" t="s">
        <v>905</v>
      </c>
      <c r="F193" s="94">
        <v>39304</v>
      </c>
      <c r="G193" s="21"/>
      <c r="H193" s="21"/>
      <c r="I193" s="21">
        <v>1</v>
      </c>
      <c r="J193" s="21"/>
      <c r="K193" s="21"/>
      <c r="L193" s="21" t="s">
        <v>906</v>
      </c>
      <c r="M193" s="96"/>
      <c r="N193" s="20"/>
    </row>
    <row r="194" spans="1:14" s="28" customFormat="1" ht="26.4">
      <c r="A194" s="21">
        <v>39</v>
      </c>
      <c r="B194" s="21" t="s">
        <v>1160</v>
      </c>
      <c r="C194" s="92" t="s">
        <v>1797</v>
      </c>
      <c r="D194" s="20" t="s">
        <v>936</v>
      </c>
      <c r="E194" s="18" t="s">
        <v>907</v>
      </c>
      <c r="F194" s="94">
        <v>39304</v>
      </c>
      <c r="G194" s="21"/>
      <c r="H194" s="21"/>
      <c r="I194" s="21"/>
      <c r="J194" s="21"/>
      <c r="K194" s="21">
        <v>1</v>
      </c>
      <c r="L194" s="21" t="s">
        <v>347</v>
      </c>
      <c r="M194" s="96"/>
      <c r="N194" s="20"/>
    </row>
    <row r="195" spans="1:14" s="28" customFormat="1">
      <c r="A195" s="21">
        <v>40</v>
      </c>
      <c r="B195" s="21" t="s">
        <v>1160</v>
      </c>
      <c r="C195" s="92" t="s">
        <v>1797</v>
      </c>
      <c r="D195" s="20" t="s">
        <v>936</v>
      </c>
      <c r="E195" s="18" t="s">
        <v>348</v>
      </c>
      <c r="F195" s="94">
        <v>39304</v>
      </c>
      <c r="G195" s="21"/>
      <c r="H195" s="21"/>
      <c r="I195" s="21"/>
      <c r="J195" s="21"/>
      <c r="K195" s="21">
        <v>1</v>
      </c>
      <c r="L195" s="21" t="s">
        <v>1224</v>
      </c>
      <c r="M195" s="96"/>
      <c r="N195" s="20"/>
    </row>
    <row r="196" spans="1:14" s="28" customFormat="1" ht="27" customHeight="1">
      <c r="A196" s="21">
        <v>41</v>
      </c>
      <c r="B196" s="21" t="s">
        <v>1160</v>
      </c>
      <c r="C196" s="92" t="s">
        <v>1797</v>
      </c>
      <c r="D196" s="20" t="s">
        <v>1798</v>
      </c>
      <c r="E196" s="18" t="s">
        <v>349</v>
      </c>
      <c r="F196" s="94">
        <v>39305</v>
      </c>
      <c r="G196" s="21"/>
      <c r="H196" s="21"/>
      <c r="I196" s="21">
        <v>1</v>
      </c>
      <c r="J196" s="21"/>
      <c r="K196" s="21"/>
      <c r="L196" s="21" t="s">
        <v>350</v>
      </c>
      <c r="M196" s="96"/>
      <c r="N196" s="20"/>
    </row>
    <row r="197" spans="1:14" s="28" customFormat="1" ht="20.25" customHeight="1">
      <c r="A197" s="21">
        <v>42</v>
      </c>
      <c r="B197" s="21" t="s">
        <v>1160</v>
      </c>
      <c r="C197" s="92" t="s">
        <v>1797</v>
      </c>
      <c r="D197" s="20" t="s">
        <v>1798</v>
      </c>
      <c r="E197" s="18" t="s">
        <v>351</v>
      </c>
      <c r="F197" s="94">
        <v>39305</v>
      </c>
      <c r="G197" s="21"/>
      <c r="H197" s="21"/>
      <c r="I197" s="21"/>
      <c r="J197" s="21"/>
      <c r="K197" s="21">
        <v>1</v>
      </c>
      <c r="L197" s="21" t="s">
        <v>1224</v>
      </c>
      <c r="M197" s="96"/>
      <c r="N197" s="20"/>
    </row>
    <row r="198" spans="1:14" s="28" customFormat="1">
      <c r="A198" s="21">
        <v>43</v>
      </c>
      <c r="B198" s="21" t="s">
        <v>1160</v>
      </c>
      <c r="C198" s="92" t="s">
        <v>1797</v>
      </c>
      <c r="D198" s="20" t="s">
        <v>922</v>
      </c>
      <c r="E198" s="18" t="s">
        <v>1736</v>
      </c>
      <c r="F198" s="94">
        <v>39315</v>
      </c>
      <c r="G198" s="21"/>
      <c r="H198" s="21"/>
      <c r="I198" s="21"/>
      <c r="J198" s="21"/>
      <c r="K198" s="21">
        <v>1</v>
      </c>
      <c r="L198" s="21" t="s">
        <v>1224</v>
      </c>
      <c r="M198" s="96"/>
      <c r="N198" s="20"/>
    </row>
    <row r="199" spans="1:14" s="28" customFormat="1">
      <c r="A199" s="21">
        <v>44</v>
      </c>
      <c r="B199" s="21" t="s">
        <v>1160</v>
      </c>
      <c r="C199" s="92" t="s">
        <v>1793</v>
      </c>
      <c r="D199" s="92" t="s">
        <v>1229</v>
      </c>
      <c r="E199" s="93" t="s">
        <v>1737</v>
      </c>
      <c r="F199" s="94">
        <v>39298</v>
      </c>
      <c r="G199" s="21"/>
      <c r="H199" s="21"/>
      <c r="I199" s="21"/>
      <c r="J199" s="21"/>
      <c r="K199" s="21">
        <v>1</v>
      </c>
      <c r="L199" s="21" t="s">
        <v>1224</v>
      </c>
      <c r="M199" s="96"/>
      <c r="N199" s="20"/>
    </row>
    <row r="200" spans="1:14" s="28" customFormat="1">
      <c r="A200" s="21">
        <v>45</v>
      </c>
      <c r="B200" s="21" t="s">
        <v>1160</v>
      </c>
      <c r="C200" s="92" t="s">
        <v>1793</v>
      </c>
      <c r="D200" s="92" t="s">
        <v>1794</v>
      </c>
      <c r="E200" s="93" t="s">
        <v>1738</v>
      </c>
      <c r="F200" s="94">
        <v>39301</v>
      </c>
      <c r="G200" s="21"/>
      <c r="H200" s="21"/>
      <c r="I200" s="21"/>
      <c r="J200" s="21"/>
      <c r="K200" s="21">
        <v>1</v>
      </c>
      <c r="L200" s="21" t="s">
        <v>1224</v>
      </c>
      <c r="M200" s="96"/>
      <c r="N200" s="20"/>
    </row>
    <row r="201" spans="1:14" s="28" customFormat="1">
      <c r="A201" s="21">
        <v>46</v>
      </c>
      <c r="B201" s="21" t="s">
        <v>1160</v>
      </c>
      <c r="C201" s="92" t="s">
        <v>1793</v>
      </c>
      <c r="D201" s="92" t="s">
        <v>1739</v>
      </c>
      <c r="E201" s="93" t="s">
        <v>1740</v>
      </c>
      <c r="F201" s="94">
        <v>39300</v>
      </c>
      <c r="G201" s="21"/>
      <c r="H201" s="21"/>
      <c r="I201" s="21"/>
      <c r="J201" s="21"/>
      <c r="K201" s="21">
        <v>1</v>
      </c>
      <c r="L201" s="21" t="s">
        <v>1224</v>
      </c>
      <c r="M201" s="96"/>
      <c r="N201" s="20"/>
    </row>
    <row r="202" spans="1:14" s="28" customFormat="1">
      <c r="A202" s="21">
        <v>47</v>
      </c>
      <c r="B202" s="21" t="s">
        <v>1160</v>
      </c>
      <c r="C202" s="92" t="s">
        <v>1793</v>
      </c>
      <c r="D202" s="92" t="s">
        <v>1794</v>
      </c>
      <c r="E202" s="93" t="s">
        <v>1741</v>
      </c>
      <c r="F202" s="94">
        <v>39304</v>
      </c>
      <c r="G202" s="21"/>
      <c r="H202" s="21"/>
      <c r="I202" s="21"/>
      <c r="J202" s="21"/>
      <c r="K202" s="21">
        <v>1</v>
      </c>
      <c r="L202" s="21" t="s">
        <v>1224</v>
      </c>
      <c r="M202" s="96"/>
      <c r="N202" s="20"/>
    </row>
    <row r="203" spans="1:14" s="28" customFormat="1">
      <c r="A203" s="21">
        <v>48</v>
      </c>
      <c r="B203" s="21" t="s">
        <v>1160</v>
      </c>
      <c r="C203" s="92" t="s">
        <v>1797</v>
      </c>
      <c r="D203" s="21" t="s">
        <v>1798</v>
      </c>
      <c r="E203" s="18" t="s">
        <v>1742</v>
      </c>
      <c r="F203" s="94">
        <v>39325</v>
      </c>
      <c r="G203" s="24"/>
      <c r="H203" s="24"/>
      <c r="I203" s="24"/>
      <c r="J203" s="24"/>
      <c r="K203" s="21">
        <v>1</v>
      </c>
      <c r="L203" s="21" t="s">
        <v>924</v>
      </c>
      <c r="M203" s="21"/>
      <c r="N203" s="21"/>
    </row>
    <row r="204" spans="1:14" s="28" customFormat="1">
      <c r="A204" s="21">
        <v>49</v>
      </c>
      <c r="B204" s="21" t="s">
        <v>1160</v>
      </c>
      <c r="C204" s="92" t="s">
        <v>1793</v>
      </c>
      <c r="D204" s="92" t="s">
        <v>1229</v>
      </c>
      <c r="E204" s="18" t="s">
        <v>1743</v>
      </c>
      <c r="F204" s="94">
        <v>39326</v>
      </c>
      <c r="G204" s="24"/>
      <c r="H204" s="24"/>
      <c r="I204" s="24"/>
      <c r="J204" s="24"/>
      <c r="K204" s="21">
        <v>1</v>
      </c>
      <c r="L204" s="21" t="s">
        <v>1224</v>
      </c>
      <c r="M204" s="21"/>
      <c r="N204" s="21"/>
    </row>
    <row r="205" spans="1:14" s="28" customFormat="1">
      <c r="A205" s="21">
        <v>50</v>
      </c>
      <c r="B205" s="21" t="s">
        <v>1160</v>
      </c>
      <c r="C205" s="92" t="s">
        <v>1793</v>
      </c>
      <c r="D205" s="92" t="s">
        <v>1229</v>
      </c>
      <c r="E205" s="18" t="s">
        <v>1744</v>
      </c>
      <c r="F205" s="94">
        <v>39326</v>
      </c>
      <c r="G205" s="24"/>
      <c r="H205" s="24"/>
      <c r="I205" s="24"/>
      <c r="J205" s="24"/>
      <c r="K205" s="21">
        <v>1</v>
      </c>
      <c r="L205" s="21" t="s">
        <v>1745</v>
      </c>
      <c r="M205" s="21"/>
      <c r="N205" s="21"/>
    </row>
    <row r="206" spans="1:14" s="28" customFormat="1">
      <c r="A206" s="21">
        <v>51</v>
      </c>
      <c r="B206" s="21" t="s">
        <v>1160</v>
      </c>
      <c r="C206" s="92" t="s">
        <v>1793</v>
      </c>
      <c r="D206" s="92" t="s">
        <v>1229</v>
      </c>
      <c r="E206" s="18" t="s">
        <v>1746</v>
      </c>
      <c r="F206" s="94">
        <v>39327</v>
      </c>
      <c r="G206" s="24"/>
      <c r="H206" s="24"/>
      <c r="I206" s="24"/>
      <c r="J206" s="24"/>
      <c r="K206" s="21">
        <v>1</v>
      </c>
      <c r="L206" s="21" t="s">
        <v>1224</v>
      </c>
      <c r="M206" s="21"/>
      <c r="N206" s="21"/>
    </row>
    <row r="207" spans="1:14" s="28" customFormat="1">
      <c r="A207" s="21">
        <v>52</v>
      </c>
      <c r="B207" s="21" t="s">
        <v>1160</v>
      </c>
      <c r="C207" s="92" t="s">
        <v>1793</v>
      </c>
      <c r="D207" s="92" t="s">
        <v>1229</v>
      </c>
      <c r="E207" s="18" t="s">
        <v>1747</v>
      </c>
      <c r="F207" s="94">
        <v>39336</v>
      </c>
      <c r="G207" s="24"/>
      <c r="H207" s="24"/>
      <c r="I207" s="24"/>
      <c r="J207" s="24"/>
      <c r="K207" s="21">
        <v>1</v>
      </c>
      <c r="L207" s="21" t="s">
        <v>1224</v>
      </c>
      <c r="M207" s="21"/>
      <c r="N207" s="21"/>
    </row>
    <row r="208" spans="1:14" s="28" customFormat="1">
      <c r="A208" s="21">
        <v>53</v>
      </c>
      <c r="B208" s="21" t="s">
        <v>1160</v>
      </c>
      <c r="C208" s="92" t="s">
        <v>1797</v>
      </c>
      <c r="D208" s="21" t="s">
        <v>936</v>
      </c>
      <c r="E208" s="18" t="s">
        <v>1748</v>
      </c>
      <c r="F208" s="94">
        <v>39346</v>
      </c>
      <c r="G208" s="24"/>
      <c r="H208" s="24"/>
      <c r="I208" s="24"/>
      <c r="J208" s="24"/>
      <c r="K208" s="21">
        <v>1</v>
      </c>
      <c r="L208" s="21" t="s">
        <v>1749</v>
      </c>
      <c r="M208" s="21"/>
      <c r="N208" s="21"/>
    </row>
    <row r="209" spans="1:14" s="28" customFormat="1">
      <c r="A209" s="21">
        <v>54</v>
      </c>
      <c r="B209" s="21" t="s">
        <v>1160</v>
      </c>
      <c r="C209" s="92" t="s">
        <v>1797</v>
      </c>
      <c r="D209" s="21" t="s">
        <v>936</v>
      </c>
      <c r="E209" s="18" t="s">
        <v>1750</v>
      </c>
      <c r="F209" s="94">
        <v>39347</v>
      </c>
      <c r="G209" s="24"/>
      <c r="H209" s="24"/>
      <c r="I209" s="24"/>
      <c r="J209" s="24"/>
      <c r="K209" s="21">
        <v>1</v>
      </c>
      <c r="L209" s="21" t="s">
        <v>1745</v>
      </c>
      <c r="M209" s="21"/>
      <c r="N209" s="21"/>
    </row>
    <row r="210" spans="1:14" s="28" customFormat="1" ht="26.4">
      <c r="A210" s="21">
        <v>55</v>
      </c>
      <c r="B210" s="21" t="s">
        <v>1160</v>
      </c>
      <c r="C210" s="92" t="s">
        <v>1797</v>
      </c>
      <c r="D210" s="21" t="s">
        <v>936</v>
      </c>
      <c r="E210" s="18" t="s">
        <v>1751</v>
      </c>
      <c r="F210" s="94">
        <v>39349</v>
      </c>
      <c r="G210" s="24"/>
      <c r="H210" s="24"/>
      <c r="I210" s="24"/>
      <c r="J210" s="24"/>
      <c r="K210" s="21">
        <v>1</v>
      </c>
      <c r="L210" s="21" t="s">
        <v>1752</v>
      </c>
      <c r="M210" s="21"/>
      <c r="N210" s="21"/>
    </row>
    <row r="211" spans="1:14" s="28" customFormat="1" ht="17.25" customHeight="1">
      <c r="A211" s="21">
        <v>56</v>
      </c>
      <c r="B211" s="21" t="s">
        <v>1160</v>
      </c>
      <c r="C211" s="92" t="s">
        <v>1797</v>
      </c>
      <c r="D211" s="21" t="s">
        <v>1798</v>
      </c>
      <c r="E211" s="18" t="s">
        <v>1753</v>
      </c>
      <c r="F211" s="94">
        <v>39352</v>
      </c>
      <c r="G211" s="24"/>
      <c r="H211" s="24"/>
      <c r="I211" s="21">
        <v>1</v>
      </c>
      <c r="J211" s="24"/>
      <c r="K211" s="21"/>
      <c r="L211" s="21" t="s">
        <v>1754</v>
      </c>
      <c r="M211" s="21"/>
      <c r="N211" s="21"/>
    </row>
    <row r="212" spans="1:14" s="28" customFormat="1">
      <c r="A212" s="21">
        <v>57</v>
      </c>
      <c r="B212" s="21" t="s">
        <v>1160</v>
      </c>
      <c r="C212" s="92" t="s">
        <v>1410</v>
      </c>
      <c r="D212" s="21" t="s">
        <v>945</v>
      </c>
      <c r="E212" s="18" t="s">
        <v>1411</v>
      </c>
      <c r="F212" s="94">
        <v>39352</v>
      </c>
      <c r="G212" s="24"/>
      <c r="H212" s="24"/>
      <c r="I212" s="21"/>
      <c r="J212" s="24"/>
      <c r="K212" s="21">
        <v>1</v>
      </c>
      <c r="L212" s="21" t="s">
        <v>1224</v>
      </c>
      <c r="M212" s="21"/>
      <c r="N212" s="21"/>
    </row>
    <row r="213" spans="1:14" s="28" customFormat="1" ht="66">
      <c r="A213" s="21">
        <v>58</v>
      </c>
      <c r="B213" s="21" t="s">
        <v>1160</v>
      </c>
      <c r="C213" s="92" t="s">
        <v>938</v>
      </c>
      <c r="D213" s="92" t="s">
        <v>938</v>
      </c>
      <c r="E213" s="18" t="s">
        <v>1412</v>
      </c>
      <c r="F213" s="94">
        <v>39352</v>
      </c>
      <c r="G213" s="24"/>
      <c r="H213" s="24"/>
      <c r="I213" s="21">
        <v>1</v>
      </c>
      <c r="J213" s="24"/>
      <c r="K213" s="21"/>
      <c r="L213" s="21" t="s">
        <v>1413</v>
      </c>
      <c r="M213" s="21"/>
      <c r="N213" s="21"/>
    </row>
    <row r="214" spans="1:14" ht="66">
      <c r="A214" s="21">
        <v>59</v>
      </c>
      <c r="B214" s="21" t="s">
        <v>1160</v>
      </c>
      <c r="C214" s="92" t="s">
        <v>1797</v>
      </c>
      <c r="D214" s="92" t="s">
        <v>936</v>
      </c>
      <c r="E214" s="18" t="s">
        <v>1414</v>
      </c>
      <c r="F214" s="167" t="s">
        <v>1415</v>
      </c>
      <c r="G214" s="24"/>
      <c r="H214" s="24"/>
      <c r="I214" s="21">
        <v>1</v>
      </c>
      <c r="J214" s="24"/>
      <c r="K214" s="21"/>
      <c r="L214" s="18" t="s">
        <v>1416</v>
      </c>
      <c r="M214" s="21"/>
      <c r="N214" s="21"/>
    </row>
    <row r="215" spans="1:14">
      <c r="A215" s="21">
        <v>60</v>
      </c>
      <c r="B215" s="21" t="s">
        <v>1160</v>
      </c>
      <c r="C215" s="92" t="s">
        <v>1793</v>
      </c>
      <c r="D215" s="92" t="s">
        <v>916</v>
      </c>
      <c r="E215" s="18" t="s">
        <v>1417</v>
      </c>
      <c r="F215" s="167" t="s">
        <v>1418</v>
      </c>
      <c r="G215" s="24"/>
      <c r="H215" s="24"/>
      <c r="I215" s="21"/>
      <c r="J215" s="24"/>
      <c r="K215" s="21">
        <v>1</v>
      </c>
      <c r="L215" s="18" t="s">
        <v>1224</v>
      </c>
      <c r="M215" s="21"/>
      <c r="N215" s="21"/>
    </row>
    <row r="216" spans="1:14" ht="92.4">
      <c r="A216" s="21">
        <v>61</v>
      </c>
      <c r="B216" s="21" t="s">
        <v>1160</v>
      </c>
      <c r="C216" s="92" t="s">
        <v>944</v>
      </c>
      <c r="D216" s="92" t="s">
        <v>1419</v>
      </c>
      <c r="E216" s="18" t="s">
        <v>1420</v>
      </c>
      <c r="F216" s="167" t="s">
        <v>1421</v>
      </c>
      <c r="G216" s="24"/>
      <c r="H216" s="21">
        <v>1</v>
      </c>
      <c r="I216" s="21"/>
      <c r="J216" s="24"/>
      <c r="K216" s="21"/>
      <c r="L216" s="18" t="s">
        <v>340</v>
      </c>
      <c r="M216" s="21"/>
      <c r="N216" s="21"/>
    </row>
    <row r="217" spans="1:14" ht="79.2">
      <c r="A217" s="95">
        <v>62</v>
      </c>
      <c r="B217" s="95" t="s">
        <v>1160</v>
      </c>
      <c r="C217" s="93" t="s">
        <v>1797</v>
      </c>
      <c r="D217" s="93" t="s">
        <v>1290</v>
      </c>
      <c r="E217" s="95" t="s">
        <v>1422</v>
      </c>
      <c r="F217" s="97" t="s">
        <v>1423</v>
      </c>
      <c r="G217" s="98"/>
      <c r="H217" s="98"/>
      <c r="I217" s="95">
        <v>1</v>
      </c>
      <c r="J217" s="98"/>
      <c r="K217" s="95"/>
      <c r="L217" s="95" t="s">
        <v>1424</v>
      </c>
      <c r="M217" s="95"/>
      <c r="N217" s="95"/>
    </row>
    <row r="218" spans="1:14" ht="39.6">
      <c r="A218" s="95">
        <v>63</v>
      </c>
      <c r="B218" s="95" t="s">
        <v>1160</v>
      </c>
      <c r="C218" s="93" t="s">
        <v>1793</v>
      </c>
      <c r="D218" s="93" t="s">
        <v>1425</v>
      </c>
      <c r="E218" s="95" t="s">
        <v>1426</v>
      </c>
      <c r="F218" s="97" t="s">
        <v>1427</v>
      </c>
      <c r="G218" s="98"/>
      <c r="H218" s="98"/>
      <c r="I218" s="95"/>
      <c r="J218" s="98"/>
      <c r="K218" s="95">
        <v>1</v>
      </c>
      <c r="L218" s="95" t="s">
        <v>1428</v>
      </c>
      <c r="M218" s="95"/>
      <c r="N218" s="95"/>
    </row>
    <row r="219" spans="1:14" ht="26.4">
      <c r="A219" s="95">
        <v>64</v>
      </c>
      <c r="B219" s="95" t="s">
        <v>1160</v>
      </c>
      <c r="C219" s="93" t="s">
        <v>1429</v>
      </c>
      <c r="D219" s="93" t="s">
        <v>1430</v>
      </c>
      <c r="E219" s="95" t="s">
        <v>1431</v>
      </c>
      <c r="F219" s="97" t="s">
        <v>1432</v>
      </c>
      <c r="G219" s="98"/>
      <c r="H219" s="98"/>
      <c r="I219" s="95">
        <v>1</v>
      </c>
      <c r="J219" s="98"/>
      <c r="K219" s="95"/>
      <c r="L219" s="95" t="s">
        <v>1433</v>
      </c>
      <c r="M219" s="95"/>
      <c r="N219" s="95"/>
    </row>
    <row r="220" spans="1:14" ht="39.6">
      <c r="A220" s="95">
        <v>65</v>
      </c>
      <c r="B220" s="95" t="s">
        <v>1160</v>
      </c>
      <c r="C220" s="93" t="s">
        <v>1434</v>
      </c>
      <c r="D220" s="93" t="s">
        <v>1798</v>
      </c>
      <c r="E220" s="95" t="s">
        <v>195</v>
      </c>
      <c r="F220" s="97" t="s">
        <v>1785</v>
      </c>
      <c r="G220" s="98"/>
      <c r="H220" s="98"/>
      <c r="I220" s="95"/>
      <c r="J220" s="98"/>
      <c r="K220" s="95">
        <v>1</v>
      </c>
      <c r="L220" s="95" t="s">
        <v>196</v>
      </c>
      <c r="M220" s="95"/>
      <c r="N220" s="95"/>
    </row>
    <row r="221" spans="1:14" ht="39.6">
      <c r="A221" s="95">
        <v>66</v>
      </c>
      <c r="B221" s="95" t="s">
        <v>1160</v>
      </c>
      <c r="C221" s="93" t="s">
        <v>197</v>
      </c>
      <c r="D221" s="93" t="s">
        <v>1425</v>
      </c>
      <c r="E221" s="95" t="s">
        <v>198</v>
      </c>
      <c r="F221" s="97" t="s">
        <v>1112</v>
      </c>
      <c r="G221" s="98"/>
      <c r="H221" s="98"/>
      <c r="I221" s="95">
        <v>1</v>
      </c>
      <c r="J221" s="98"/>
      <c r="K221" s="95"/>
      <c r="L221" s="95" t="s">
        <v>199</v>
      </c>
      <c r="M221" s="95"/>
      <c r="N221" s="95"/>
    </row>
    <row r="222" spans="1:14" ht="26.4">
      <c r="A222" s="95">
        <v>67</v>
      </c>
      <c r="B222" s="95" t="s">
        <v>1160</v>
      </c>
      <c r="C222" s="93" t="s">
        <v>1434</v>
      </c>
      <c r="D222" s="93" t="s">
        <v>925</v>
      </c>
      <c r="E222" s="95" t="s">
        <v>1770</v>
      </c>
      <c r="F222" s="97" t="s">
        <v>1771</v>
      </c>
      <c r="G222" s="98"/>
      <c r="H222" s="99">
        <v>1</v>
      </c>
      <c r="I222" s="95"/>
      <c r="J222" s="98"/>
      <c r="K222" s="95"/>
      <c r="L222" s="95" t="s">
        <v>1772</v>
      </c>
      <c r="M222" s="95"/>
      <c r="N222" s="95"/>
    </row>
    <row r="223" spans="1:14" ht="39.6">
      <c r="A223" s="95">
        <v>68</v>
      </c>
      <c r="B223" s="95" t="s">
        <v>1160</v>
      </c>
      <c r="C223" s="93" t="s">
        <v>197</v>
      </c>
      <c r="D223" s="93" t="s">
        <v>919</v>
      </c>
      <c r="E223" s="95" t="s">
        <v>1773</v>
      </c>
      <c r="F223" s="97" t="s">
        <v>1774</v>
      </c>
      <c r="G223" s="98"/>
      <c r="H223" s="99"/>
      <c r="I223" s="95">
        <v>1</v>
      </c>
      <c r="J223" s="98"/>
      <c r="K223" s="95"/>
      <c r="L223" s="95" t="s">
        <v>352</v>
      </c>
      <c r="M223" s="95"/>
      <c r="N223" s="95"/>
    </row>
    <row r="224" spans="1:14" ht="26.4">
      <c r="A224" s="95">
        <v>69</v>
      </c>
      <c r="B224" s="95" t="s">
        <v>1160</v>
      </c>
      <c r="C224" s="93" t="s">
        <v>1434</v>
      </c>
      <c r="D224" s="93" t="s">
        <v>936</v>
      </c>
      <c r="E224" s="95" t="s">
        <v>353</v>
      </c>
      <c r="F224" s="97" t="s">
        <v>354</v>
      </c>
      <c r="G224" s="98"/>
      <c r="H224" s="99"/>
      <c r="I224" s="95"/>
      <c r="J224" s="98"/>
      <c r="K224" s="95">
        <v>1</v>
      </c>
      <c r="L224" s="95" t="s">
        <v>1224</v>
      </c>
      <c r="M224" s="95"/>
      <c r="N224" s="95"/>
    </row>
    <row r="225" spans="1:14" s="107" customFormat="1" ht="26.4">
      <c r="A225" s="100">
        <v>70</v>
      </c>
      <c r="B225" s="101" t="s">
        <v>1160</v>
      </c>
      <c r="C225" s="102" t="s">
        <v>197</v>
      </c>
      <c r="D225" s="103" t="s">
        <v>1794</v>
      </c>
      <c r="E225" s="104" t="s">
        <v>355</v>
      </c>
      <c r="F225" s="105" t="s">
        <v>356</v>
      </c>
      <c r="G225" s="104"/>
      <c r="H225" s="104"/>
      <c r="I225" s="104"/>
      <c r="J225" s="104"/>
      <c r="K225" s="104">
        <v>1</v>
      </c>
      <c r="L225" s="106" t="s">
        <v>1224</v>
      </c>
      <c r="M225" s="104"/>
      <c r="N225" s="104"/>
    </row>
    <row r="226" spans="1:14" s="107" customFormat="1" ht="39.6">
      <c r="A226" s="108">
        <v>71</v>
      </c>
      <c r="B226" s="101" t="s">
        <v>1160</v>
      </c>
      <c r="C226" s="103" t="s">
        <v>1434</v>
      </c>
      <c r="D226" s="103" t="s">
        <v>925</v>
      </c>
      <c r="E226" s="104" t="s">
        <v>357</v>
      </c>
      <c r="F226" s="105" t="s">
        <v>358</v>
      </c>
      <c r="G226" s="104"/>
      <c r="H226" s="104"/>
      <c r="I226" s="104">
        <v>1</v>
      </c>
      <c r="J226" s="104"/>
      <c r="K226" s="104"/>
      <c r="L226" s="103" t="s">
        <v>359</v>
      </c>
      <c r="M226" s="104"/>
      <c r="N226" s="104"/>
    </row>
    <row r="227" spans="1:14" s="28" customFormat="1" ht="39.6">
      <c r="A227" s="21">
        <v>1</v>
      </c>
      <c r="B227" s="21" t="s">
        <v>1161</v>
      </c>
      <c r="C227" s="92" t="s">
        <v>360</v>
      </c>
      <c r="D227" s="21" t="s">
        <v>361</v>
      </c>
      <c r="E227" s="18" t="s">
        <v>362</v>
      </c>
      <c r="F227" s="94">
        <v>39183</v>
      </c>
      <c r="G227" s="24" t="s">
        <v>164</v>
      </c>
      <c r="H227" s="24" t="s">
        <v>164</v>
      </c>
      <c r="I227" s="21"/>
      <c r="J227" s="24"/>
      <c r="K227" s="21">
        <v>1</v>
      </c>
      <c r="L227" s="21" t="s">
        <v>363</v>
      </c>
      <c r="M227" s="21"/>
      <c r="N227" s="21"/>
    </row>
    <row r="228" spans="1:14" s="28" customFormat="1" ht="26.4">
      <c r="A228" s="21">
        <v>2</v>
      </c>
      <c r="B228" s="21" t="s">
        <v>1161</v>
      </c>
      <c r="C228" s="92" t="s">
        <v>364</v>
      </c>
      <c r="D228" s="21" t="s">
        <v>365</v>
      </c>
      <c r="E228" s="18" t="s">
        <v>366</v>
      </c>
      <c r="F228" s="94">
        <v>39210</v>
      </c>
      <c r="G228" s="24" t="s">
        <v>164</v>
      </c>
      <c r="H228" s="24">
        <v>1</v>
      </c>
      <c r="I228" s="21"/>
      <c r="J228" s="24"/>
      <c r="K228" s="21"/>
      <c r="L228" s="21" t="s">
        <v>385</v>
      </c>
      <c r="M228" s="21"/>
      <c r="N228" s="21"/>
    </row>
    <row r="229" spans="1:14" s="28" customFormat="1" ht="26.4">
      <c r="A229" s="21">
        <v>3</v>
      </c>
      <c r="B229" s="21" t="s">
        <v>1161</v>
      </c>
      <c r="C229" s="92" t="s">
        <v>386</v>
      </c>
      <c r="D229" s="21" t="s">
        <v>387</v>
      </c>
      <c r="E229" s="18" t="s">
        <v>362</v>
      </c>
      <c r="F229" s="94">
        <v>39222</v>
      </c>
      <c r="G229" s="24" t="s">
        <v>164</v>
      </c>
      <c r="H229" s="24" t="s">
        <v>164</v>
      </c>
      <c r="I229" s="21"/>
      <c r="J229" s="24"/>
      <c r="K229" s="21">
        <v>1</v>
      </c>
      <c r="L229" s="21" t="s">
        <v>388</v>
      </c>
      <c r="M229" s="21"/>
      <c r="N229" s="21"/>
    </row>
    <row r="230" spans="1:14" s="28" customFormat="1" ht="26.4">
      <c r="A230" s="21">
        <v>4</v>
      </c>
      <c r="B230" s="21" t="s">
        <v>1161</v>
      </c>
      <c r="C230" s="92" t="s">
        <v>364</v>
      </c>
      <c r="D230" s="21" t="s">
        <v>389</v>
      </c>
      <c r="E230" s="18" t="s">
        <v>390</v>
      </c>
      <c r="F230" s="94">
        <v>39222</v>
      </c>
      <c r="G230" s="24" t="s">
        <v>164</v>
      </c>
      <c r="H230" s="24" t="s">
        <v>164</v>
      </c>
      <c r="I230" s="21"/>
      <c r="J230" s="24"/>
      <c r="K230" s="21">
        <v>1</v>
      </c>
      <c r="L230" s="21" t="s">
        <v>391</v>
      </c>
      <c r="M230" s="21"/>
      <c r="N230" s="21"/>
    </row>
    <row r="231" spans="1:14" s="28" customFormat="1" ht="26.4">
      <c r="A231" s="21">
        <v>5</v>
      </c>
      <c r="B231" s="21" t="s">
        <v>1161</v>
      </c>
      <c r="C231" s="92" t="s">
        <v>392</v>
      </c>
      <c r="D231" s="21" t="s">
        <v>393</v>
      </c>
      <c r="E231" s="18" t="s">
        <v>362</v>
      </c>
      <c r="F231" s="94">
        <v>39234</v>
      </c>
      <c r="G231" s="24" t="s">
        <v>164</v>
      </c>
      <c r="H231" s="24" t="s">
        <v>164</v>
      </c>
      <c r="I231" s="21"/>
      <c r="J231" s="24"/>
      <c r="K231" s="21">
        <v>1</v>
      </c>
      <c r="L231" s="21" t="s">
        <v>394</v>
      </c>
      <c r="M231" s="21"/>
      <c r="N231" s="21"/>
    </row>
    <row r="232" spans="1:14" s="28" customFormat="1" ht="52.8">
      <c r="A232" s="21">
        <v>6</v>
      </c>
      <c r="B232" s="21" t="s">
        <v>1161</v>
      </c>
      <c r="C232" s="92" t="s">
        <v>392</v>
      </c>
      <c r="D232" s="21" t="s">
        <v>395</v>
      </c>
      <c r="E232" s="18" t="s">
        <v>396</v>
      </c>
      <c r="F232" s="94" t="s">
        <v>397</v>
      </c>
      <c r="G232" s="24" t="s">
        <v>164</v>
      </c>
      <c r="H232" s="24">
        <v>1</v>
      </c>
      <c r="I232" s="21"/>
      <c r="J232" s="24"/>
      <c r="K232" s="21"/>
      <c r="L232" s="21" t="s">
        <v>398</v>
      </c>
      <c r="M232" s="21"/>
      <c r="N232" s="21"/>
    </row>
    <row r="233" spans="1:14" s="28" customFormat="1" ht="39.6">
      <c r="A233" s="21">
        <v>7</v>
      </c>
      <c r="B233" s="21" t="s">
        <v>1161</v>
      </c>
      <c r="C233" s="92" t="s">
        <v>360</v>
      </c>
      <c r="D233" s="21" t="s">
        <v>399</v>
      </c>
      <c r="E233" s="18" t="s">
        <v>400</v>
      </c>
      <c r="F233" s="94">
        <v>39237</v>
      </c>
      <c r="G233" s="24" t="s">
        <v>164</v>
      </c>
      <c r="H233" s="24" t="s">
        <v>164</v>
      </c>
      <c r="I233" s="21">
        <v>1</v>
      </c>
      <c r="J233" s="24"/>
      <c r="K233" s="21"/>
      <c r="L233" s="21" t="s">
        <v>601</v>
      </c>
      <c r="M233" s="21"/>
      <c r="N233" s="21"/>
    </row>
    <row r="234" spans="1:14" s="28" customFormat="1" ht="39.6">
      <c r="A234" s="21">
        <v>8</v>
      </c>
      <c r="B234" s="21" t="s">
        <v>1161</v>
      </c>
      <c r="C234" s="92" t="s">
        <v>364</v>
      </c>
      <c r="D234" s="21" t="s">
        <v>602</v>
      </c>
      <c r="E234" s="18" t="s">
        <v>362</v>
      </c>
      <c r="F234" s="94" t="s">
        <v>603</v>
      </c>
      <c r="G234" s="24" t="s">
        <v>164</v>
      </c>
      <c r="H234" s="24" t="s">
        <v>164</v>
      </c>
      <c r="I234" s="21"/>
      <c r="J234" s="24"/>
      <c r="K234" s="21">
        <v>1</v>
      </c>
      <c r="L234" s="21" t="s">
        <v>1528</v>
      </c>
      <c r="M234" s="21"/>
      <c r="N234" s="21"/>
    </row>
    <row r="235" spans="1:14" s="28" customFormat="1" ht="66">
      <c r="A235" s="21">
        <v>9</v>
      </c>
      <c r="B235" s="21" t="s">
        <v>1161</v>
      </c>
      <c r="C235" s="92" t="s">
        <v>364</v>
      </c>
      <c r="D235" s="21" t="s">
        <v>602</v>
      </c>
      <c r="E235" s="18" t="s">
        <v>1529</v>
      </c>
      <c r="F235" s="94" t="s">
        <v>603</v>
      </c>
      <c r="G235" s="24" t="s">
        <v>164</v>
      </c>
      <c r="H235" s="24" t="s">
        <v>164</v>
      </c>
      <c r="I235" s="21"/>
      <c r="J235" s="24"/>
      <c r="K235" s="21">
        <v>1</v>
      </c>
      <c r="L235" s="21" t="s">
        <v>1571</v>
      </c>
      <c r="M235" s="21"/>
      <c r="N235" s="21"/>
    </row>
    <row r="236" spans="1:14" s="28" customFormat="1" ht="52.8">
      <c r="A236" s="21">
        <v>10</v>
      </c>
      <c r="B236" s="21" t="s">
        <v>1161</v>
      </c>
      <c r="C236" s="92" t="s">
        <v>392</v>
      </c>
      <c r="D236" s="21" t="s">
        <v>395</v>
      </c>
      <c r="E236" s="18" t="s">
        <v>1572</v>
      </c>
      <c r="F236" s="94" t="s">
        <v>1573</v>
      </c>
      <c r="G236" s="24" t="s">
        <v>164</v>
      </c>
      <c r="H236" s="24">
        <v>1</v>
      </c>
      <c r="I236" s="21"/>
      <c r="J236" s="24"/>
      <c r="K236" s="21"/>
      <c r="L236" s="21" t="s">
        <v>668</v>
      </c>
      <c r="M236" s="21"/>
      <c r="N236" s="21"/>
    </row>
    <row r="237" spans="1:14" s="28" customFormat="1" ht="79.2">
      <c r="A237" s="21">
        <v>11</v>
      </c>
      <c r="B237" s="21" t="s">
        <v>1161</v>
      </c>
      <c r="C237" s="92" t="s">
        <v>669</v>
      </c>
      <c r="D237" s="21" t="s">
        <v>670</v>
      </c>
      <c r="E237" s="18" t="s">
        <v>671</v>
      </c>
      <c r="F237" s="94" t="s">
        <v>1573</v>
      </c>
      <c r="G237" s="24" t="s">
        <v>164</v>
      </c>
      <c r="H237" s="24" t="s">
        <v>164</v>
      </c>
      <c r="I237" s="21">
        <v>1</v>
      </c>
      <c r="J237" s="24"/>
      <c r="K237" s="21"/>
      <c r="L237" s="21" t="s">
        <v>663</v>
      </c>
      <c r="M237" s="21"/>
      <c r="N237" s="21"/>
    </row>
    <row r="238" spans="1:14" s="28" customFormat="1">
      <c r="A238" s="21">
        <v>12</v>
      </c>
      <c r="B238" s="21" t="s">
        <v>1161</v>
      </c>
      <c r="C238" s="92" t="s">
        <v>669</v>
      </c>
      <c r="D238" s="21" t="s">
        <v>670</v>
      </c>
      <c r="E238" s="18" t="s">
        <v>664</v>
      </c>
      <c r="F238" s="94">
        <v>39240</v>
      </c>
      <c r="G238" s="24" t="s">
        <v>164</v>
      </c>
      <c r="H238" s="24" t="s">
        <v>164</v>
      </c>
      <c r="I238" s="21"/>
      <c r="J238" s="24"/>
      <c r="K238" s="21">
        <v>1</v>
      </c>
      <c r="L238" s="21"/>
      <c r="M238" s="21"/>
      <c r="N238" s="21"/>
    </row>
    <row r="239" spans="1:14" s="28" customFormat="1" ht="26.4">
      <c r="A239" s="21">
        <v>13</v>
      </c>
      <c r="B239" s="21" t="s">
        <v>1161</v>
      </c>
      <c r="C239" s="92" t="s">
        <v>669</v>
      </c>
      <c r="D239" s="21" t="s">
        <v>387</v>
      </c>
      <c r="E239" s="18" t="s">
        <v>665</v>
      </c>
      <c r="F239" s="94">
        <v>39249</v>
      </c>
      <c r="G239" s="24" t="s">
        <v>164</v>
      </c>
      <c r="H239" s="24" t="s">
        <v>164</v>
      </c>
      <c r="I239" s="21"/>
      <c r="J239" s="24"/>
      <c r="K239" s="21">
        <v>1</v>
      </c>
      <c r="L239" s="21" t="s">
        <v>666</v>
      </c>
      <c r="M239" s="21"/>
      <c r="N239" s="21"/>
    </row>
    <row r="240" spans="1:14" s="28" customFormat="1" ht="66">
      <c r="A240" s="21">
        <v>14</v>
      </c>
      <c r="B240" s="21" t="s">
        <v>1161</v>
      </c>
      <c r="C240" s="92" t="s">
        <v>669</v>
      </c>
      <c r="D240" s="21" t="s">
        <v>670</v>
      </c>
      <c r="E240" s="18" t="s">
        <v>667</v>
      </c>
      <c r="F240" s="94" t="s">
        <v>1500</v>
      </c>
      <c r="G240" s="24" t="s">
        <v>164</v>
      </c>
      <c r="H240" s="24" t="s">
        <v>164</v>
      </c>
      <c r="I240" s="21">
        <v>1</v>
      </c>
      <c r="J240" s="24"/>
      <c r="K240" s="21"/>
      <c r="L240" s="21" t="s">
        <v>658</v>
      </c>
      <c r="M240" s="21"/>
      <c r="N240" s="21"/>
    </row>
    <row r="241" spans="1:14" s="28" customFormat="1" ht="26.4">
      <c r="A241" s="21">
        <v>15</v>
      </c>
      <c r="B241" s="21" t="s">
        <v>1161</v>
      </c>
      <c r="C241" s="92" t="s">
        <v>360</v>
      </c>
      <c r="D241" s="21" t="s">
        <v>659</v>
      </c>
      <c r="E241" s="18" t="s">
        <v>660</v>
      </c>
      <c r="F241" s="94" t="s">
        <v>1450</v>
      </c>
      <c r="G241" s="24" t="s">
        <v>164</v>
      </c>
      <c r="H241" s="24" t="s">
        <v>164</v>
      </c>
      <c r="I241" s="21"/>
      <c r="J241" s="24">
        <v>1</v>
      </c>
      <c r="K241" s="21"/>
      <c r="L241" s="21" t="s">
        <v>661</v>
      </c>
      <c r="M241" s="21"/>
      <c r="N241" s="21"/>
    </row>
    <row r="242" spans="1:14" s="28" customFormat="1" ht="39.6">
      <c r="A242" s="21">
        <v>16</v>
      </c>
      <c r="B242" s="21" t="s">
        <v>1161</v>
      </c>
      <c r="C242" s="92" t="s">
        <v>392</v>
      </c>
      <c r="D242" s="21" t="s">
        <v>395</v>
      </c>
      <c r="E242" s="18" t="s">
        <v>662</v>
      </c>
      <c r="F242" s="94" t="s">
        <v>1011</v>
      </c>
      <c r="G242" s="24" t="s">
        <v>164</v>
      </c>
      <c r="H242" s="24" t="s">
        <v>164</v>
      </c>
      <c r="I242" s="21"/>
      <c r="J242" s="24"/>
      <c r="K242" s="21">
        <v>1</v>
      </c>
      <c r="L242" s="21" t="s">
        <v>868</v>
      </c>
      <c r="M242" s="21"/>
      <c r="N242" s="21"/>
    </row>
    <row r="243" spans="1:14" s="28" customFormat="1" ht="26.4">
      <c r="A243" s="21">
        <v>17</v>
      </c>
      <c r="B243" s="21" t="s">
        <v>1161</v>
      </c>
      <c r="C243" s="92" t="s">
        <v>364</v>
      </c>
      <c r="D243" s="21" t="s">
        <v>389</v>
      </c>
      <c r="E243" s="18" t="s">
        <v>665</v>
      </c>
      <c r="F243" s="94" t="s">
        <v>1011</v>
      </c>
      <c r="G243" s="24" t="s">
        <v>164</v>
      </c>
      <c r="H243" s="24" t="s">
        <v>164</v>
      </c>
      <c r="I243" s="21"/>
      <c r="J243" s="24"/>
      <c r="K243" s="21">
        <v>1</v>
      </c>
      <c r="L243" s="21" t="s">
        <v>869</v>
      </c>
      <c r="M243" s="21"/>
      <c r="N243" s="21"/>
    </row>
    <row r="244" spans="1:14" s="28" customFormat="1" ht="26.4">
      <c r="A244" s="21">
        <v>18</v>
      </c>
      <c r="B244" s="21" t="s">
        <v>1161</v>
      </c>
      <c r="C244" s="92" t="s">
        <v>392</v>
      </c>
      <c r="D244" s="21" t="s">
        <v>870</v>
      </c>
      <c r="E244" s="18" t="s">
        <v>362</v>
      </c>
      <c r="F244" s="94" t="s">
        <v>646</v>
      </c>
      <c r="G244" s="24" t="s">
        <v>164</v>
      </c>
      <c r="H244" s="24" t="s">
        <v>164</v>
      </c>
      <c r="I244" s="21"/>
      <c r="J244" s="24"/>
      <c r="K244" s="21">
        <v>1</v>
      </c>
      <c r="L244" s="21" t="s">
        <v>871</v>
      </c>
      <c r="M244" s="21"/>
      <c r="N244" s="21"/>
    </row>
    <row r="245" spans="1:14" s="28" customFormat="1">
      <c r="A245" s="21">
        <v>19</v>
      </c>
      <c r="B245" s="21" t="s">
        <v>1161</v>
      </c>
      <c r="C245" s="92" t="s">
        <v>364</v>
      </c>
      <c r="D245" s="21" t="s">
        <v>389</v>
      </c>
      <c r="E245" s="18" t="s">
        <v>872</v>
      </c>
      <c r="F245" s="94" t="s">
        <v>646</v>
      </c>
      <c r="G245" s="24" t="s">
        <v>164</v>
      </c>
      <c r="H245" s="24" t="s">
        <v>164</v>
      </c>
      <c r="I245" s="21"/>
      <c r="J245" s="24"/>
      <c r="K245" s="21">
        <v>1</v>
      </c>
      <c r="L245" s="21" t="s">
        <v>1107</v>
      </c>
      <c r="M245" s="21"/>
      <c r="N245" s="21"/>
    </row>
    <row r="246" spans="1:14" s="28" customFormat="1" ht="39.6">
      <c r="A246" s="21">
        <v>20</v>
      </c>
      <c r="B246" s="21" t="s">
        <v>1161</v>
      </c>
      <c r="C246" s="92" t="s">
        <v>360</v>
      </c>
      <c r="D246" s="21" t="s">
        <v>873</v>
      </c>
      <c r="E246" s="18" t="s">
        <v>362</v>
      </c>
      <c r="F246" s="94" t="s">
        <v>874</v>
      </c>
      <c r="G246" s="24" t="s">
        <v>164</v>
      </c>
      <c r="H246" s="24" t="s">
        <v>164</v>
      </c>
      <c r="I246" s="21"/>
      <c r="J246" s="24"/>
      <c r="K246" s="21">
        <v>1</v>
      </c>
      <c r="L246" s="21" t="s">
        <v>875</v>
      </c>
      <c r="M246" s="21"/>
      <c r="N246" s="21"/>
    </row>
    <row r="247" spans="1:14" s="28" customFormat="1" ht="39.6">
      <c r="A247" s="21">
        <v>21</v>
      </c>
      <c r="B247" s="21" t="s">
        <v>1161</v>
      </c>
      <c r="C247" s="92" t="s">
        <v>392</v>
      </c>
      <c r="D247" s="21" t="s">
        <v>870</v>
      </c>
      <c r="E247" s="18" t="s">
        <v>876</v>
      </c>
      <c r="F247" s="94" t="s">
        <v>877</v>
      </c>
      <c r="G247" s="24" t="s">
        <v>164</v>
      </c>
      <c r="H247" s="24" t="s">
        <v>164</v>
      </c>
      <c r="I247" s="21">
        <v>1</v>
      </c>
      <c r="J247" s="24"/>
      <c r="K247" s="21"/>
      <c r="L247" s="21" t="s">
        <v>878</v>
      </c>
      <c r="M247" s="21"/>
      <c r="N247" s="21"/>
    </row>
    <row r="248" spans="1:14" s="28" customFormat="1" ht="26.4">
      <c r="A248" s="21">
        <v>22</v>
      </c>
      <c r="B248" s="21" t="s">
        <v>1161</v>
      </c>
      <c r="C248" s="92" t="s">
        <v>364</v>
      </c>
      <c r="D248" s="21" t="s">
        <v>879</v>
      </c>
      <c r="E248" s="18" t="s">
        <v>880</v>
      </c>
      <c r="F248" s="94" t="s">
        <v>881</v>
      </c>
      <c r="G248" s="24" t="s">
        <v>164</v>
      </c>
      <c r="H248" s="24" t="s">
        <v>164</v>
      </c>
      <c r="I248" s="21">
        <v>1</v>
      </c>
      <c r="J248" s="24"/>
      <c r="K248" s="21"/>
      <c r="L248" s="21" t="s">
        <v>882</v>
      </c>
      <c r="M248" s="21"/>
      <c r="N248" s="21"/>
    </row>
    <row r="249" spans="1:14" s="28" customFormat="1">
      <c r="A249" s="21">
        <v>23</v>
      </c>
      <c r="B249" s="21" t="s">
        <v>1161</v>
      </c>
      <c r="C249" s="92" t="s">
        <v>360</v>
      </c>
      <c r="D249" s="21" t="s">
        <v>883</v>
      </c>
      <c r="E249" s="18" t="s">
        <v>662</v>
      </c>
      <c r="F249" s="94" t="s">
        <v>884</v>
      </c>
      <c r="G249" s="24"/>
      <c r="H249" s="24"/>
      <c r="I249" s="21"/>
      <c r="J249" s="24"/>
      <c r="K249" s="21">
        <v>1</v>
      </c>
      <c r="L249" s="21" t="s">
        <v>885</v>
      </c>
      <c r="M249" s="21"/>
      <c r="N249" s="21"/>
    </row>
    <row r="250" spans="1:14" s="28" customFormat="1" ht="26.4">
      <c r="A250" s="21">
        <v>24</v>
      </c>
      <c r="B250" s="21" t="s">
        <v>1161</v>
      </c>
      <c r="C250" s="92" t="s">
        <v>364</v>
      </c>
      <c r="D250" s="21" t="s">
        <v>886</v>
      </c>
      <c r="E250" s="18" t="s">
        <v>887</v>
      </c>
      <c r="F250" s="94" t="s">
        <v>1041</v>
      </c>
      <c r="G250" s="24"/>
      <c r="H250" s="24"/>
      <c r="I250" s="21"/>
      <c r="J250" s="24"/>
      <c r="K250" s="21">
        <v>1</v>
      </c>
      <c r="L250" s="21" t="s">
        <v>888</v>
      </c>
      <c r="M250" s="21"/>
      <c r="N250" s="21"/>
    </row>
    <row r="251" spans="1:14" s="28" customFormat="1">
      <c r="A251" s="21">
        <v>25</v>
      </c>
      <c r="B251" s="21" t="s">
        <v>1161</v>
      </c>
      <c r="C251" s="92" t="s">
        <v>364</v>
      </c>
      <c r="D251" s="21" t="s">
        <v>389</v>
      </c>
      <c r="E251" s="18" t="s">
        <v>662</v>
      </c>
      <c r="F251" s="94" t="s">
        <v>1041</v>
      </c>
      <c r="G251" s="24"/>
      <c r="H251" s="24"/>
      <c r="I251" s="21"/>
      <c r="J251" s="24"/>
      <c r="K251" s="21">
        <v>1</v>
      </c>
      <c r="L251" s="21" t="s">
        <v>1107</v>
      </c>
      <c r="M251" s="21"/>
      <c r="N251" s="21"/>
    </row>
    <row r="252" spans="1:14" s="28" customFormat="1">
      <c r="A252" s="21">
        <v>26</v>
      </c>
      <c r="B252" s="21" t="s">
        <v>1161</v>
      </c>
      <c r="C252" s="92" t="s">
        <v>364</v>
      </c>
      <c r="D252" s="21" t="s">
        <v>389</v>
      </c>
      <c r="E252" s="18" t="s">
        <v>889</v>
      </c>
      <c r="F252" s="94" t="s">
        <v>1041</v>
      </c>
      <c r="G252" s="24"/>
      <c r="H252" s="24"/>
      <c r="I252" s="21">
        <v>1</v>
      </c>
      <c r="J252" s="24"/>
      <c r="K252" s="21"/>
      <c r="L252" s="21" t="s">
        <v>1107</v>
      </c>
      <c r="M252" s="21"/>
      <c r="N252" s="21"/>
    </row>
    <row r="253" spans="1:14" s="28" customFormat="1">
      <c r="A253" s="21">
        <v>27</v>
      </c>
      <c r="B253" s="21" t="s">
        <v>1161</v>
      </c>
      <c r="C253" s="92" t="s">
        <v>360</v>
      </c>
      <c r="D253" s="21" t="s">
        <v>890</v>
      </c>
      <c r="E253" s="18" t="s">
        <v>362</v>
      </c>
      <c r="F253" s="94" t="s">
        <v>891</v>
      </c>
      <c r="G253" s="24"/>
      <c r="H253" s="24"/>
      <c r="I253" s="21"/>
      <c r="J253" s="24"/>
      <c r="K253" s="21">
        <v>1</v>
      </c>
      <c r="L253" s="21" t="s">
        <v>1107</v>
      </c>
      <c r="M253" s="21"/>
      <c r="N253" s="21"/>
    </row>
    <row r="254" spans="1:14" s="28" customFormat="1">
      <c r="A254" s="21">
        <v>28</v>
      </c>
      <c r="B254" s="21" t="s">
        <v>1161</v>
      </c>
      <c r="C254" s="92" t="s">
        <v>360</v>
      </c>
      <c r="D254" s="21" t="s">
        <v>873</v>
      </c>
      <c r="E254" s="18" t="s">
        <v>592</v>
      </c>
      <c r="F254" s="94" t="s">
        <v>891</v>
      </c>
      <c r="G254" s="24"/>
      <c r="H254" s="24"/>
      <c r="I254" s="21">
        <v>1</v>
      </c>
      <c r="J254" s="24"/>
      <c r="K254" s="21"/>
      <c r="L254" s="21" t="s">
        <v>1107</v>
      </c>
      <c r="M254" s="21"/>
      <c r="N254" s="21"/>
    </row>
    <row r="255" spans="1:14" s="28" customFormat="1" ht="26.4">
      <c r="A255" s="21">
        <v>29</v>
      </c>
      <c r="B255" s="21" t="s">
        <v>1161</v>
      </c>
      <c r="C255" s="92" t="s">
        <v>360</v>
      </c>
      <c r="D255" s="21" t="s">
        <v>886</v>
      </c>
      <c r="E255" s="18" t="s">
        <v>1847</v>
      </c>
      <c r="F255" s="94" t="s">
        <v>641</v>
      </c>
      <c r="G255" s="24"/>
      <c r="H255" s="24"/>
      <c r="I255" s="21">
        <v>1</v>
      </c>
      <c r="J255" s="24"/>
      <c r="K255" s="21"/>
      <c r="L255" s="21" t="s">
        <v>1848</v>
      </c>
      <c r="M255" s="21"/>
      <c r="N255" s="21"/>
    </row>
    <row r="256" spans="1:14" s="28" customFormat="1" ht="26.4">
      <c r="A256" s="21">
        <v>30</v>
      </c>
      <c r="B256" s="21" t="s">
        <v>1161</v>
      </c>
      <c r="C256" s="92" t="s">
        <v>669</v>
      </c>
      <c r="D256" s="21" t="s">
        <v>654</v>
      </c>
      <c r="E256" s="18" t="s">
        <v>1849</v>
      </c>
      <c r="F256" s="94" t="s">
        <v>1062</v>
      </c>
      <c r="G256" s="24"/>
      <c r="H256" s="24"/>
      <c r="I256" s="21"/>
      <c r="J256" s="24">
        <v>1</v>
      </c>
      <c r="K256" s="21"/>
      <c r="L256" s="21" t="s">
        <v>1850</v>
      </c>
      <c r="M256" s="21"/>
      <c r="N256" s="21"/>
    </row>
    <row r="257" spans="1:14" s="28" customFormat="1" ht="26.4">
      <c r="A257" s="21">
        <v>31</v>
      </c>
      <c r="B257" s="21" t="s">
        <v>1161</v>
      </c>
      <c r="C257" s="92" t="s">
        <v>360</v>
      </c>
      <c r="D257" s="21" t="s">
        <v>890</v>
      </c>
      <c r="E257" s="18" t="s">
        <v>1851</v>
      </c>
      <c r="F257" s="94" t="s">
        <v>1062</v>
      </c>
      <c r="G257" s="24"/>
      <c r="H257" s="24"/>
      <c r="I257" s="21">
        <v>1</v>
      </c>
      <c r="J257" s="24"/>
      <c r="K257" s="21"/>
      <c r="L257" s="21" t="s">
        <v>1852</v>
      </c>
      <c r="M257" s="21"/>
      <c r="N257" s="21"/>
    </row>
    <row r="258" spans="1:14" s="28" customFormat="1">
      <c r="A258" s="21">
        <v>32</v>
      </c>
      <c r="B258" s="21" t="s">
        <v>1161</v>
      </c>
      <c r="C258" s="92" t="s">
        <v>392</v>
      </c>
      <c r="D258" s="21" t="s">
        <v>1853</v>
      </c>
      <c r="E258" s="18" t="s">
        <v>1854</v>
      </c>
      <c r="F258" s="94" t="s">
        <v>1855</v>
      </c>
      <c r="G258" s="24"/>
      <c r="H258" s="24">
        <v>1</v>
      </c>
      <c r="I258" s="21"/>
      <c r="J258" s="24"/>
      <c r="K258" s="21"/>
      <c r="L258" s="21" t="s">
        <v>1856</v>
      </c>
      <c r="M258" s="21"/>
      <c r="N258" s="21"/>
    </row>
    <row r="259" spans="1:14" s="28" customFormat="1">
      <c r="A259" s="21">
        <v>33</v>
      </c>
      <c r="B259" s="21" t="s">
        <v>1161</v>
      </c>
      <c r="C259" s="92" t="s">
        <v>360</v>
      </c>
      <c r="D259" s="21" t="s">
        <v>659</v>
      </c>
      <c r="E259" s="18" t="s">
        <v>362</v>
      </c>
      <c r="F259" s="94" t="s">
        <v>1857</v>
      </c>
      <c r="G259" s="24"/>
      <c r="H259" s="24"/>
      <c r="I259" s="21"/>
      <c r="J259" s="24"/>
      <c r="K259" s="21">
        <v>1</v>
      </c>
      <c r="L259" s="21" t="s">
        <v>1107</v>
      </c>
      <c r="M259" s="21"/>
      <c r="N259" s="21"/>
    </row>
    <row r="260" spans="1:14" s="28" customFormat="1" ht="79.2">
      <c r="A260" s="21">
        <v>34</v>
      </c>
      <c r="B260" s="21" t="s">
        <v>1161</v>
      </c>
      <c r="C260" s="92" t="s">
        <v>364</v>
      </c>
      <c r="D260" s="21" t="s">
        <v>1858</v>
      </c>
      <c r="E260" s="18" t="s">
        <v>1859</v>
      </c>
      <c r="F260" s="94" t="s">
        <v>1860</v>
      </c>
      <c r="G260" s="24"/>
      <c r="H260" s="24"/>
      <c r="I260" s="21">
        <v>1</v>
      </c>
      <c r="J260" s="24"/>
      <c r="K260" s="21"/>
      <c r="L260" s="21" t="s">
        <v>1861</v>
      </c>
      <c r="M260" s="21"/>
      <c r="N260" s="21"/>
    </row>
    <row r="261" spans="1:14" s="28" customFormat="1">
      <c r="A261" s="21">
        <v>35</v>
      </c>
      <c r="B261" s="21" t="s">
        <v>1161</v>
      </c>
      <c r="C261" s="92" t="s">
        <v>669</v>
      </c>
      <c r="D261" s="21" t="s">
        <v>670</v>
      </c>
      <c r="E261" s="18" t="s">
        <v>662</v>
      </c>
      <c r="F261" s="94" t="s">
        <v>1862</v>
      </c>
      <c r="G261" s="24"/>
      <c r="H261" s="24"/>
      <c r="I261" s="21"/>
      <c r="J261" s="24"/>
      <c r="K261" s="21">
        <v>1</v>
      </c>
      <c r="L261" s="21" t="s">
        <v>1107</v>
      </c>
      <c r="M261" s="21"/>
      <c r="N261" s="21"/>
    </row>
    <row r="262" spans="1:14" s="28" customFormat="1" ht="52.8">
      <c r="A262" s="21">
        <v>36</v>
      </c>
      <c r="B262" s="21" t="s">
        <v>1161</v>
      </c>
      <c r="C262" s="92" t="s">
        <v>392</v>
      </c>
      <c r="D262" s="21" t="s">
        <v>395</v>
      </c>
      <c r="E262" s="18" t="s">
        <v>662</v>
      </c>
      <c r="F262" s="94" t="s">
        <v>1862</v>
      </c>
      <c r="G262" s="24"/>
      <c r="H262" s="24"/>
      <c r="I262" s="21"/>
      <c r="J262" s="24"/>
      <c r="K262" s="21">
        <v>1</v>
      </c>
      <c r="L262" s="21" t="s">
        <v>1863</v>
      </c>
      <c r="M262" s="21"/>
      <c r="N262" s="21"/>
    </row>
    <row r="263" spans="1:14" s="28" customFormat="1">
      <c r="A263" s="21">
        <v>37</v>
      </c>
      <c r="B263" s="21" t="s">
        <v>1161</v>
      </c>
      <c r="C263" s="92" t="s">
        <v>886</v>
      </c>
      <c r="D263" s="21" t="s">
        <v>1864</v>
      </c>
      <c r="E263" s="18" t="s">
        <v>1865</v>
      </c>
      <c r="F263" s="94" t="s">
        <v>1866</v>
      </c>
      <c r="G263" s="24"/>
      <c r="H263" s="24"/>
      <c r="I263" s="21">
        <v>1</v>
      </c>
      <c r="J263" s="24"/>
      <c r="K263" s="21"/>
      <c r="L263" s="21" t="s">
        <v>1867</v>
      </c>
      <c r="M263" s="21"/>
      <c r="N263" s="21"/>
    </row>
    <row r="264" spans="1:14" s="28" customFormat="1" ht="39.6">
      <c r="A264" s="21">
        <v>38</v>
      </c>
      <c r="B264" s="21" t="s">
        <v>1161</v>
      </c>
      <c r="C264" s="92" t="s">
        <v>360</v>
      </c>
      <c r="D264" s="21" t="s">
        <v>1868</v>
      </c>
      <c r="E264" s="18" t="s">
        <v>1799</v>
      </c>
      <c r="F264" s="94" t="s">
        <v>1800</v>
      </c>
      <c r="G264" s="24"/>
      <c r="H264" s="24">
        <v>1</v>
      </c>
      <c r="I264" s="21"/>
      <c r="J264" s="24"/>
      <c r="K264" s="21"/>
      <c r="L264" s="21" t="s">
        <v>1801</v>
      </c>
      <c r="M264" s="21"/>
      <c r="N264" s="21"/>
    </row>
    <row r="265" spans="1:14" s="28" customFormat="1" ht="52.8">
      <c r="A265" s="21">
        <v>39</v>
      </c>
      <c r="B265" s="21" t="s">
        <v>1161</v>
      </c>
      <c r="C265" s="92" t="s">
        <v>360</v>
      </c>
      <c r="D265" s="21" t="s">
        <v>1868</v>
      </c>
      <c r="E265" s="18" t="s">
        <v>1802</v>
      </c>
      <c r="F265" s="94" t="s">
        <v>1803</v>
      </c>
      <c r="G265" s="24"/>
      <c r="H265" s="24"/>
      <c r="I265" s="21">
        <v>1</v>
      </c>
      <c r="J265" s="24"/>
      <c r="K265" s="21"/>
      <c r="L265" s="21" t="s">
        <v>1804</v>
      </c>
      <c r="M265" s="21"/>
      <c r="N265" s="21"/>
    </row>
    <row r="266" spans="1:14" s="28" customFormat="1" ht="66">
      <c r="A266" s="21">
        <v>40</v>
      </c>
      <c r="B266" s="21" t="s">
        <v>1161</v>
      </c>
      <c r="C266" s="92" t="s">
        <v>392</v>
      </c>
      <c r="D266" s="21" t="s">
        <v>1805</v>
      </c>
      <c r="E266" s="18" t="s">
        <v>665</v>
      </c>
      <c r="F266" s="94" t="s">
        <v>1806</v>
      </c>
      <c r="G266" s="24"/>
      <c r="H266" s="24"/>
      <c r="I266" s="21"/>
      <c r="J266" s="24"/>
      <c r="K266" s="21">
        <v>1</v>
      </c>
      <c r="L266" s="21" t="s">
        <v>1823</v>
      </c>
      <c r="M266" s="21"/>
      <c r="N266" s="21"/>
    </row>
    <row r="267" spans="1:14" s="28" customFormat="1" ht="26.4">
      <c r="A267" s="21">
        <v>41</v>
      </c>
      <c r="B267" s="21" t="s">
        <v>1161</v>
      </c>
      <c r="C267" s="92" t="s">
        <v>1824</v>
      </c>
      <c r="D267" s="21" t="s">
        <v>1825</v>
      </c>
      <c r="E267" s="18" t="s">
        <v>662</v>
      </c>
      <c r="F267" s="94" t="s">
        <v>1826</v>
      </c>
      <c r="G267" s="24"/>
      <c r="H267" s="24"/>
      <c r="I267" s="21"/>
      <c r="J267" s="24"/>
      <c r="K267" s="21">
        <v>1</v>
      </c>
      <c r="L267" s="21" t="s">
        <v>1827</v>
      </c>
      <c r="M267" s="21"/>
      <c r="N267" s="21"/>
    </row>
    <row r="268" spans="1:14" s="28" customFormat="1" ht="39.6">
      <c r="A268" s="21">
        <v>42</v>
      </c>
      <c r="B268" s="21" t="s">
        <v>1161</v>
      </c>
      <c r="C268" s="92" t="s">
        <v>392</v>
      </c>
      <c r="D268" s="21" t="s">
        <v>1828</v>
      </c>
      <c r="E268" s="18" t="s">
        <v>1829</v>
      </c>
      <c r="F268" s="94" t="s">
        <v>1830</v>
      </c>
      <c r="G268" s="24"/>
      <c r="H268" s="24"/>
      <c r="I268" s="21">
        <v>1</v>
      </c>
      <c r="J268" s="24"/>
      <c r="K268" s="21"/>
      <c r="L268" s="21" t="s">
        <v>1831</v>
      </c>
      <c r="M268" s="21"/>
      <c r="N268" s="21"/>
    </row>
    <row r="269" spans="1:14" s="28" customFormat="1" ht="52.8">
      <c r="A269" s="21">
        <v>43</v>
      </c>
      <c r="B269" s="21" t="s">
        <v>1161</v>
      </c>
      <c r="C269" s="92" t="s">
        <v>360</v>
      </c>
      <c r="D269" s="21" t="s">
        <v>1832</v>
      </c>
      <c r="E269" s="18" t="s">
        <v>662</v>
      </c>
      <c r="F269" s="94" t="s">
        <v>1830</v>
      </c>
      <c r="G269" s="24"/>
      <c r="H269" s="24"/>
      <c r="I269" s="21"/>
      <c r="J269" s="24"/>
      <c r="K269" s="21">
        <v>1</v>
      </c>
      <c r="L269" s="21" t="s">
        <v>1833</v>
      </c>
      <c r="M269" s="21"/>
      <c r="N269" s="21"/>
    </row>
    <row r="270" spans="1:14" s="28" customFormat="1" ht="39.6">
      <c r="A270" s="21">
        <v>44</v>
      </c>
      <c r="B270" s="21" t="s">
        <v>1161</v>
      </c>
      <c r="C270" s="92" t="s">
        <v>392</v>
      </c>
      <c r="D270" s="21" t="s">
        <v>1834</v>
      </c>
      <c r="E270" s="18" t="s">
        <v>662</v>
      </c>
      <c r="F270" s="94" t="s">
        <v>1830</v>
      </c>
      <c r="G270" s="24"/>
      <c r="H270" s="24"/>
      <c r="I270" s="21"/>
      <c r="J270" s="24"/>
      <c r="K270" s="21">
        <v>1</v>
      </c>
      <c r="L270" s="21" t="s">
        <v>1835</v>
      </c>
      <c r="M270" s="21"/>
      <c r="N270" s="21"/>
    </row>
    <row r="271" spans="1:14" s="28" customFormat="1" ht="79.2">
      <c r="A271" s="21">
        <v>45</v>
      </c>
      <c r="B271" s="21" t="s">
        <v>1161</v>
      </c>
      <c r="C271" s="92" t="s">
        <v>360</v>
      </c>
      <c r="D271" s="21" t="s">
        <v>1836</v>
      </c>
      <c r="E271" s="18" t="s">
        <v>1837</v>
      </c>
      <c r="F271" s="94" t="s">
        <v>604</v>
      </c>
      <c r="G271" s="24"/>
      <c r="H271" s="24"/>
      <c r="I271" s="21">
        <v>1</v>
      </c>
      <c r="J271" s="24"/>
      <c r="K271" s="21"/>
      <c r="L271" s="21" t="s">
        <v>1206</v>
      </c>
      <c r="M271" s="21"/>
      <c r="N271" s="21"/>
    </row>
    <row r="272" spans="1:14" s="28" customFormat="1" ht="52.8">
      <c r="A272" s="21">
        <v>46</v>
      </c>
      <c r="B272" s="21" t="s">
        <v>1161</v>
      </c>
      <c r="C272" s="92" t="s">
        <v>360</v>
      </c>
      <c r="D272" s="21" t="s">
        <v>1832</v>
      </c>
      <c r="E272" s="18" t="s">
        <v>362</v>
      </c>
      <c r="F272" s="94" t="s">
        <v>604</v>
      </c>
      <c r="G272" s="24"/>
      <c r="H272" s="24"/>
      <c r="I272" s="21"/>
      <c r="J272" s="24"/>
      <c r="K272" s="21">
        <v>1</v>
      </c>
      <c r="L272" s="21" t="s">
        <v>1207</v>
      </c>
      <c r="M272" s="21"/>
      <c r="N272" s="21"/>
    </row>
    <row r="273" spans="1:14" s="28" customFormat="1" ht="39.6">
      <c r="A273" s="21">
        <v>47</v>
      </c>
      <c r="B273" s="21" t="s">
        <v>1161</v>
      </c>
      <c r="C273" s="92" t="s">
        <v>360</v>
      </c>
      <c r="D273" s="21" t="s">
        <v>1836</v>
      </c>
      <c r="E273" s="18" t="s">
        <v>662</v>
      </c>
      <c r="F273" s="94" t="s">
        <v>1208</v>
      </c>
      <c r="G273" s="24"/>
      <c r="H273" s="24"/>
      <c r="I273" s="21"/>
      <c r="J273" s="24"/>
      <c r="K273" s="21">
        <v>1</v>
      </c>
      <c r="L273" s="21" t="s">
        <v>1209</v>
      </c>
      <c r="M273" s="21"/>
      <c r="N273" s="21"/>
    </row>
    <row r="274" spans="1:14" s="28" customFormat="1" ht="52.8">
      <c r="A274" s="21">
        <v>48</v>
      </c>
      <c r="B274" s="21" t="s">
        <v>1161</v>
      </c>
      <c r="C274" s="92" t="s">
        <v>360</v>
      </c>
      <c r="D274" s="21" t="s">
        <v>1832</v>
      </c>
      <c r="E274" s="18" t="s">
        <v>662</v>
      </c>
      <c r="F274" s="94" t="s">
        <v>974</v>
      </c>
      <c r="G274" s="24"/>
      <c r="H274" s="24"/>
      <c r="I274" s="21"/>
      <c r="J274" s="24"/>
      <c r="K274" s="21">
        <v>1</v>
      </c>
      <c r="L274" s="21" t="s">
        <v>1210</v>
      </c>
      <c r="M274" s="21"/>
      <c r="N274" s="21"/>
    </row>
    <row r="275" spans="1:14" s="28" customFormat="1" ht="66">
      <c r="A275" s="21">
        <v>49</v>
      </c>
      <c r="B275" s="21" t="s">
        <v>1161</v>
      </c>
      <c r="C275" s="92" t="s">
        <v>360</v>
      </c>
      <c r="D275" s="21" t="s">
        <v>1836</v>
      </c>
      <c r="E275" s="18" t="s">
        <v>1211</v>
      </c>
      <c r="F275" s="94" t="s">
        <v>974</v>
      </c>
      <c r="G275" s="24"/>
      <c r="H275" s="24"/>
      <c r="I275" s="21">
        <v>1</v>
      </c>
      <c r="J275" s="24"/>
      <c r="K275" s="21"/>
      <c r="L275" s="21" t="s">
        <v>1212</v>
      </c>
      <c r="M275" s="21"/>
      <c r="N275" s="21"/>
    </row>
    <row r="276" spans="1:14" s="28" customFormat="1" ht="39.6">
      <c r="A276" s="21">
        <v>50</v>
      </c>
      <c r="B276" s="21" t="s">
        <v>1161</v>
      </c>
      <c r="C276" s="92" t="s">
        <v>360</v>
      </c>
      <c r="D276" s="21" t="s">
        <v>1836</v>
      </c>
      <c r="E276" s="18" t="s">
        <v>1213</v>
      </c>
      <c r="F276" s="94" t="s">
        <v>1214</v>
      </c>
      <c r="G276" s="24"/>
      <c r="H276" s="24"/>
      <c r="I276" s="21"/>
      <c r="J276" s="24"/>
      <c r="K276" s="21">
        <v>1</v>
      </c>
      <c r="L276" s="21" t="s">
        <v>1215</v>
      </c>
      <c r="M276" s="21"/>
      <c r="N276" s="21"/>
    </row>
    <row r="277" spans="1:14" s="28" customFormat="1" ht="66">
      <c r="A277" s="21">
        <v>51</v>
      </c>
      <c r="B277" s="21" t="s">
        <v>1161</v>
      </c>
      <c r="C277" s="92" t="s">
        <v>392</v>
      </c>
      <c r="D277" s="21" t="s">
        <v>1216</v>
      </c>
      <c r="E277" s="18" t="s">
        <v>362</v>
      </c>
      <c r="F277" s="94" t="s">
        <v>1217</v>
      </c>
      <c r="G277" s="24"/>
      <c r="H277" s="24"/>
      <c r="I277" s="21"/>
      <c r="J277" s="24"/>
      <c r="K277" s="21">
        <v>1</v>
      </c>
      <c r="L277" s="21" t="s">
        <v>346</v>
      </c>
      <c r="M277" s="21"/>
      <c r="N277" s="21"/>
    </row>
    <row r="278" spans="1:14" s="28" customFormat="1" ht="52.8">
      <c r="A278" s="21">
        <v>52</v>
      </c>
      <c r="B278" s="21" t="s">
        <v>1161</v>
      </c>
      <c r="C278" s="92" t="s">
        <v>392</v>
      </c>
      <c r="D278" s="21" t="s">
        <v>1216</v>
      </c>
      <c r="E278" s="18" t="s">
        <v>662</v>
      </c>
      <c r="F278" s="94" t="s">
        <v>1217</v>
      </c>
      <c r="G278" s="24"/>
      <c r="H278" s="24"/>
      <c r="I278" s="21"/>
      <c r="J278" s="24"/>
      <c r="K278" s="21">
        <v>1</v>
      </c>
      <c r="L278" s="21" t="s">
        <v>816</v>
      </c>
      <c r="M278" s="21"/>
      <c r="N278" s="21"/>
    </row>
    <row r="279" spans="1:14" s="28" customFormat="1" ht="26.4">
      <c r="A279" s="21">
        <v>53</v>
      </c>
      <c r="B279" s="21" t="s">
        <v>1161</v>
      </c>
      <c r="C279" s="92" t="s">
        <v>817</v>
      </c>
      <c r="D279" s="21" t="s">
        <v>818</v>
      </c>
      <c r="E279" s="18" t="s">
        <v>819</v>
      </c>
      <c r="F279" s="94" t="s">
        <v>1217</v>
      </c>
      <c r="G279" s="24"/>
      <c r="H279" s="24"/>
      <c r="I279" s="21"/>
      <c r="J279" s="24"/>
      <c r="K279" s="21">
        <v>1</v>
      </c>
      <c r="L279" s="21" t="s">
        <v>820</v>
      </c>
      <c r="M279" s="21"/>
      <c r="N279" s="21"/>
    </row>
    <row r="280" spans="1:14" s="28" customFormat="1" ht="66">
      <c r="A280" s="21">
        <v>54</v>
      </c>
      <c r="B280" s="21" t="s">
        <v>1161</v>
      </c>
      <c r="C280" s="92" t="s">
        <v>360</v>
      </c>
      <c r="D280" s="21" t="s">
        <v>821</v>
      </c>
      <c r="E280" s="18" t="s">
        <v>822</v>
      </c>
      <c r="F280" s="94" t="s">
        <v>1217</v>
      </c>
      <c r="G280" s="24"/>
      <c r="H280" s="24"/>
      <c r="I280" s="21"/>
      <c r="J280" s="24"/>
      <c r="K280" s="21">
        <v>1</v>
      </c>
      <c r="L280" s="21" t="s">
        <v>823</v>
      </c>
      <c r="M280" s="21"/>
      <c r="N280" s="21"/>
    </row>
    <row r="281" spans="1:14" s="28" customFormat="1" ht="79.2">
      <c r="A281" s="21">
        <v>55</v>
      </c>
      <c r="B281" s="21" t="s">
        <v>1161</v>
      </c>
      <c r="C281" s="92" t="s">
        <v>360</v>
      </c>
      <c r="D281" s="21" t="s">
        <v>824</v>
      </c>
      <c r="E281" s="18" t="s">
        <v>825</v>
      </c>
      <c r="F281" s="94" t="s">
        <v>64</v>
      </c>
      <c r="G281" s="24"/>
      <c r="H281" s="24">
        <v>1</v>
      </c>
      <c r="I281" s="21"/>
      <c r="J281" s="24"/>
      <c r="K281" s="21"/>
      <c r="L281" s="21" t="s">
        <v>826</v>
      </c>
      <c r="M281" s="21"/>
      <c r="N281" s="21"/>
    </row>
    <row r="282" spans="1:14" s="28" customFormat="1" ht="26.4">
      <c r="A282" s="21">
        <v>56</v>
      </c>
      <c r="B282" s="21" t="s">
        <v>1161</v>
      </c>
      <c r="C282" s="92" t="s">
        <v>817</v>
      </c>
      <c r="D282" s="21" t="s">
        <v>818</v>
      </c>
      <c r="E282" s="18" t="s">
        <v>827</v>
      </c>
      <c r="F282" s="94" t="s">
        <v>329</v>
      </c>
      <c r="G282" s="24"/>
      <c r="H282" s="24"/>
      <c r="I282" s="21"/>
      <c r="J282" s="24">
        <v>1</v>
      </c>
      <c r="K282" s="21"/>
      <c r="L282" s="21" t="s">
        <v>330</v>
      </c>
      <c r="M282" s="21"/>
      <c r="N282" s="21"/>
    </row>
    <row r="283" spans="1:14" s="28" customFormat="1" ht="39.6">
      <c r="A283" s="21">
        <v>57</v>
      </c>
      <c r="B283" s="21" t="s">
        <v>1161</v>
      </c>
      <c r="C283" s="92" t="s">
        <v>360</v>
      </c>
      <c r="D283" s="21" t="s">
        <v>1832</v>
      </c>
      <c r="E283" s="18" t="s">
        <v>662</v>
      </c>
      <c r="F283" s="94" t="s">
        <v>68</v>
      </c>
      <c r="G283" s="24"/>
      <c r="H283" s="24"/>
      <c r="I283" s="21"/>
      <c r="J283" s="24"/>
      <c r="K283" s="21">
        <v>1</v>
      </c>
      <c r="L283" s="21" t="s">
        <v>331</v>
      </c>
      <c r="M283" s="21"/>
      <c r="N283" s="21"/>
    </row>
    <row r="284" spans="1:14" s="28" customFormat="1">
      <c r="A284" s="21">
        <v>58</v>
      </c>
      <c r="B284" s="21" t="s">
        <v>1161</v>
      </c>
      <c r="C284" s="92" t="s">
        <v>392</v>
      </c>
      <c r="D284" s="21" t="s">
        <v>1216</v>
      </c>
      <c r="E284" s="18" t="s">
        <v>332</v>
      </c>
      <c r="F284" s="94" t="s">
        <v>333</v>
      </c>
      <c r="G284" s="24"/>
      <c r="H284" s="24"/>
      <c r="I284" s="21">
        <v>1</v>
      </c>
      <c r="J284" s="24"/>
      <c r="K284" s="21"/>
      <c r="L284" s="21" t="s">
        <v>334</v>
      </c>
      <c r="M284" s="21"/>
      <c r="N284" s="21"/>
    </row>
    <row r="285" spans="1:14" s="28" customFormat="1" ht="39.6">
      <c r="A285" s="21">
        <v>59</v>
      </c>
      <c r="B285" s="21" t="s">
        <v>1161</v>
      </c>
      <c r="C285" s="92" t="s">
        <v>817</v>
      </c>
      <c r="D285" s="21" t="s">
        <v>335</v>
      </c>
      <c r="E285" s="18" t="s">
        <v>662</v>
      </c>
      <c r="F285" s="94" t="s">
        <v>333</v>
      </c>
      <c r="G285" s="24"/>
      <c r="H285" s="24"/>
      <c r="I285" s="21"/>
      <c r="J285" s="24"/>
      <c r="K285" s="21">
        <v>1</v>
      </c>
      <c r="L285" s="21" t="s">
        <v>1209</v>
      </c>
      <c r="M285" s="21"/>
      <c r="N285" s="21"/>
    </row>
    <row r="286" spans="1:14" s="28" customFormat="1" ht="26.4">
      <c r="A286" s="21">
        <v>60</v>
      </c>
      <c r="B286" s="21" t="s">
        <v>1161</v>
      </c>
      <c r="C286" s="92" t="s">
        <v>360</v>
      </c>
      <c r="D286" s="21" t="s">
        <v>200</v>
      </c>
      <c r="E286" s="18" t="s">
        <v>662</v>
      </c>
      <c r="F286" s="94" t="s">
        <v>201</v>
      </c>
      <c r="G286" s="24"/>
      <c r="H286" s="24"/>
      <c r="I286" s="21"/>
      <c r="J286" s="24"/>
      <c r="K286" s="21">
        <v>1</v>
      </c>
      <c r="L286" s="21" t="s">
        <v>202</v>
      </c>
      <c r="M286" s="21"/>
      <c r="N286" s="21"/>
    </row>
    <row r="287" spans="1:14" s="28" customFormat="1" ht="26.4">
      <c r="A287" s="21">
        <v>61</v>
      </c>
      <c r="B287" s="21" t="s">
        <v>1161</v>
      </c>
      <c r="C287" s="92" t="s">
        <v>817</v>
      </c>
      <c r="D287" s="21" t="s">
        <v>203</v>
      </c>
      <c r="E287" s="18" t="s">
        <v>662</v>
      </c>
      <c r="F287" s="94" t="s">
        <v>204</v>
      </c>
      <c r="G287" s="24"/>
      <c r="H287" s="24"/>
      <c r="I287" s="21"/>
      <c r="J287" s="24"/>
      <c r="K287" s="21">
        <v>1</v>
      </c>
      <c r="L287" s="21" t="s">
        <v>205</v>
      </c>
      <c r="M287" s="21"/>
      <c r="N287" s="21"/>
    </row>
    <row r="288" spans="1:14" s="28" customFormat="1" ht="39.6">
      <c r="A288" s="21">
        <v>62</v>
      </c>
      <c r="B288" s="21" t="s">
        <v>1161</v>
      </c>
      <c r="C288" s="92" t="s">
        <v>817</v>
      </c>
      <c r="D288" s="21" t="s">
        <v>203</v>
      </c>
      <c r="E288" s="18" t="s">
        <v>206</v>
      </c>
      <c r="F288" s="94" t="s">
        <v>204</v>
      </c>
      <c r="G288" s="24"/>
      <c r="H288" s="24"/>
      <c r="I288" s="21"/>
      <c r="J288" s="24">
        <v>1</v>
      </c>
      <c r="K288" s="21"/>
      <c r="L288" s="21" t="s">
        <v>207</v>
      </c>
      <c r="M288" s="21"/>
      <c r="N288" s="21"/>
    </row>
    <row r="289" spans="1:14" s="28" customFormat="1" ht="52.8">
      <c r="A289" s="21">
        <v>63</v>
      </c>
      <c r="B289" s="21" t="s">
        <v>1161</v>
      </c>
      <c r="C289" s="92" t="s">
        <v>360</v>
      </c>
      <c r="D289" s="21" t="s">
        <v>1832</v>
      </c>
      <c r="E289" s="18" t="s">
        <v>208</v>
      </c>
      <c r="F289" s="94" t="s">
        <v>209</v>
      </c>
      <c r="G289" s="24"/>
      <c r="H289" s="24"/>
      <c r="I289" s="21">
        <v>1</v>
      </c>
      <c r="J289" s="24"/>
      <c r="K289" s="21"/>
      <c r="L289" s="21" t="s">
        <v>1078</v>
      </c>
      <c r="M289" s="21"/>
      <c r="N289" s="21"/>
    </row>
    <row r="290" spans="1:14" s="28" customFormat="1" ht="26.4">
      <c r="A290" s="21">
        <v>64</v>
      </c>
      <c r="B290" s="21" t="s">
        <v>1161</v>
      </c>
      <c r="C290" s="92" t="s">
        <v>392</v>
      </c>
      <c r="D290" s="21" t="s">
        <v>1079</v>
      </c>
      <c r="E290" s="18" t="s">
        <v>662</v>
      </c>
      <c r="F290" s="94" t="s">
        <v>1080</v>
      </c>
      <c r="G290" s="24"/>
      <c r="H290" s="24"/>
      <c r="I290" s="21"/>
      <c r="J290" s="24"/>
      <c r="K290" s="21">
        <v>1</v>
      </c>
      <c r="L290" s="21" t="s">
        <v>269</v>
      </c>
      <c r="M290" s="21"/>
      <c r="N290" s="21"/>
    </row>
    <row r="291" spans="1:14" s="28" customFormat="1" ht="26.4">
      <c r="A291" s="21">
        <v>65</v>
      </c>
      <c r="B291" s="21" t="s">
        <v>1161</v>
      </c>
      <c r="C291" s="92" t="s">
        <v>392</v>
      </c>
      <c r="D291" s="21" t="s">
        <v>1834</v>
      </c>
      <c r="E291" s="18" t="s">
        <v>270</v>
      </c>
      <c r="F291" s="94" t="s">
        <v>1080</v>
      </c>
      <c r="G291" s="24"/>
      <c r="H291" s="24"/>
      <c r="I291" s="21">
        <v>1</v>
      </c>
      <c r="J291" s="24"/>
      <c r="K291" s="21"/>
      <c r="L291" s="21" t="s">
        <v>334</v>
      </c>
      <c r="M291" s="21"/>
      <c r="N291" s="21"/>
    </row>
    <row r="292" spans="1:14" s="28" customFormat="1" ht="26.4">
      <c r="A292" s="21">
        <v>66</v>
      </c>
      <c r="B292" s="21" t="s">
        <v>1161</v>
      </c>
      <c r="C292" s="92" t="s">
        <v>817</v>
      </c>
      <c r="D292" s="21" t="s">
        <v>335</v>
      </c>
      <c r="E292" s="18" t="s">
        <v>662</v>
      </c>
      <c r="F292" s="94" t="s">
        <v>1080</v>
      </c>
      <c r="G292" s="24"/>
      <c r="H292" s="24"/>
      <c r="I292" s="21"/>
      <c r="J292" s="24"/>
      <c r="K292" s="21">
        <v>1</v>
      </c>
      <c r="L292" s="21" t="s">
        <v>271</v>
      </c>
      <c r="M292" s="21"/>
      <c r="N292" s="21"/>
    </row>
    <row r="293" spans="1:14" s="28" customFormat="1" ht="39.6">
      <c r="A293" s="21">
        <v>67</v>
      </c>
      <c r="B293" s="21" t="s">
        <v>1161</v>
      </c>
      <c r="C293" s="92" t="s">
        <v>1824</v>
      </c>
      <c r="D293" s="21" t="s">
        <v>1825</v>
      </c>
      <c r="E293" s="18" t="s">
        <v>665</v>
      </c>
      <c r="F293" s="94" t="s">
        <v>272</v>
      </c>
      <c r="G293" s="24"/>
      <c r="H293" s="24"/>
      <c r="I293" s="21"/>
      <c r="J293" s="24"/>
      <c r="K293" s="21">
        <v>1</v>
      </c>
      <c r="L293" s="21" t="s">
        <v>273</v>
      </c>
      <c r="M293" s="21"/>
      <c r="N293" s="21"/>
    </row>
    <row r="294" spans="1:14" s="28" customFormat="1">
      <c r="A294" s="21">
        <v>68</v>
      </c>
      <c r="B294" s="21" t="s">
        <v>1161</v>
      </c>
      <c r="C294" s="92" t="s">
        <v>392</v>
      </c>
      <c r="D294" s="21" t="s">
        <v>870</v>
      </c>
      <c r="E294" s="18" t="s">
        <v>362</v>
      </c>
      <c r="F294" s="94" t="s">
        <v>72</v>
      </c>
      <c r="G294" s="24"/>
      <c r="H294" s="24"/>
      <c r="I294" s="21"/>
      <c r="J294" s="24"/>
      <c r="K294" s="21">
        <v>1</v>
      </c>
      <c r="L294" s="21" t="s">
        <v>1107</v>
      </c>
      <c r="M294" s="21"/>
      <c r="N294" s="21"/>
    </row>
    <row r="295" spans="1:14" s="28" customFormat="1" ht="66">
      <c r="A295" s="21">
        <v>69</v>
      </c>
      <c r="B295" s="21" t="s">
        <v>1161</v>
      </c>
      <c r="C295" s="92" t="s">
        <v>360</v>
      </c>
      <c r="D295" s="21" t="s">
        <v>659</v>
      </c>
      <c r="E295" s="18" t="s">
        <v>274</v>
      </c>
      <c r="F295" s="94" t="s">
        <v>72</v>
      </c>
      <c r="G295" s="24"/>
      <c r="H295" s="24"/>
      <c r="I295" s="21"/>
      <c r="J295" s="24"/>
      <c r="K295" s="21">
        <v>1</v>
      </c>
      <c r="L295" s="21" t="s">
        <v>275</v>
      </c>
      <c r="M295" s="21"/>
      <c r="N295" s="21"/>
    </row>
    <row r="296" spans="1:14" s="28" customFormat="1" ht="52.8">
      <c r="A296" s="21">
        <v>70</v>
      </c>
      <c r="B296" s="21" t="s">
        <v>1161</v>
      </c>
      <c r="C296" s="92" t="s">
        <v>360</v>
      </c>
      <c r="D296" s="21" t="s">
        <v>890</v>
      </c>
      <c r="E296" s="18" t="s">
        <v>276</v>
      </c>
      <c r="F296" s="94" t="s">
        <v>277</v>
      </c>
      <c r="G296" s="24"/>
      <c r="H296" s="24"/>
      <c r="I296" s="21">
        <v>1</v>
      </c>
      <c r="J296" s="24"/>
      <c r="K296" s="21"/>
      <c r="L296" s="21" t="s">
        <v>769</v>
      </c>
      <c r="M296" s="21"/>
      <c r="N296" s="21"/>
    </row>
    <row r="297" spans="1:14" s="28" customFormat="1">
      <c r="A297" s="21">
        <v>71</v>
      </c>
      <c r="B297" s="21" t="s">
        <v>1161</v>
      </c>
      <c r="C297" s="92" t="s">
        <v>817</v>
      </c>
      <c r="D297" s="21" t="s">
        <v>389</v>
      </c>
      <c r="E297" s="18" t="s">
        <v>1529</v>
      </c>
      <c r="F297" s="94" t="s">
        <v>277</v>
      </c>
      <c r="G297" s="24"/>
      <c r="H297" s="24"/>
      <c r="I297" s="21"/>
      <c r="J297" s="24"/>
      <c r="K297" s="21">
        <v>1</v>
      </c>
      <c r="L297" s="21" t="s">
        <v>770</v>
      </c>
      <c r="M297" s="21"/>
      <c r="N297" s="21"/>
    </row>
    <row r="298" spans="1:14" s="28" customFormat="1">
      <c r="A298" s="21">
        <v>72</v>
      </c>
      <c r="B298" s="21" t="s">
        <v>1161</v>
      </c>
      <c r="C298" s="92" t="s">
        <v>360</v>
      </c>
      <c r="D298" s="21" t="s">
        <v>873</v>
      </c>
      <c r="E298" s="18" t="s">
        <v>771</v>
      </c>
      <c r="F298" s="94" t="s">
        <v>75</v>
      </c>
      <c r="G298" s="24"/>
      <c r="H298" s="24"/>
      <c r="I298" s="21"/>
      <c r="J298" s="24"/>
      <c r="K298" s="21">
        <v>1</v>
      </c>
      <c r="L298" s="21" t="s">
        <v>770</v>
      </c>
      <c r="M298" s="21"/>
      <c r="N298" s="21"/>
    </row>
    <row r="299" spans="1:14" s="28" customFormat="1">
      <c r="A299" s="21">
        <v>73</v>
      </c>
      <c r="B299" s="21" t="s">
        <v>1161</v>
      </c>
      <c r="C299" s="92" t="s">
        <v>817</v>
      </c>
      <c r="D299" s="21" t="s">
        <v>365</v>
      </c>
      <c r="E299" s="18" t="s">
        <v>772</v>
      </c>
      <c r="F299" s="94" t="s">
        <v>773</v>
      </c>
      <c r="G299" s="24"/>
      <c r="H299" s="24"/>
      <c r="I299" s="21"/>
      <c r="J299" s="24"/>
      <c r="K299" s="21">
        <v>1</v>
      </c>
      <c r="L299" s="21" t="s">
        <v>770</v>
      </c>
      <c r="M299" s="21"/>
      <c r="N299" s="21"/>
    </row>
    <row r="300" spans="1:14" s="28" customFormat="1" ht="39.6">
      <c r="A300" s="21">
        <v>74</v>
      </c>
      <c r="B300" s="21" t="s">
        <v>1161</v>
      </c>
      <c r="C300" s="92" t="s">
        <v>817</v>
      </c>
      <c r="D300" s="21" t="s">
        <v>389</v>
      </c>
      <c r="E300" s="18" t="s">
        <v>662</v>
      </c>
      <c r="F300" s="94" t="s">
        <v>577</v>
      </c>
      <c r="G300" s="24"/>
      <c r="H300" s="24"/>
      <c r="I300" s="21"/>
      <c r="J300" s="24"/>
      <c r="K300" s="21">
        <v>1</v>
      </c>
      <c r="L300" s="21" t="s">
        <v>774</v>
      </c>
      <c r="M300" s="21"/>
      <c r="N300" s="21"/>
    </row>
    <row r="301" spans="1:14" s="28" customFormat="1" ht="26.4">
      <c r="A301" s="21">
        <v>75</v>
      </c>
      <c r="B301" s="21" t="s">
        <v>1161</v>
      </c>
      <c r="C301" s="92" t="s">
        <v>360</v>
      </c>
      <c r="D301" s="21" t="s">
        <v>775</v>
      </c>
      <c r="E301" s="18" t="s">
        <v>776</v>
      </c>
      <c r="F301" s="94" t="s">
        <v>777</v>
      </c>
      <c r="G301" s="24"/>
      <c r="H301" s="24"/>
      <c r="I301" s="21"/>
      <c r="J301" s="24"/>
      <c r="K301" s="21">
        <v>1</v>
      </c>
      <c r="L301" s="21" t="s">
        <v>778</v>
      </c>
      <c r="M301" s="21"/>
      <c r="N301" s="21"/>
    </row>
    <row r="302" spans="1:14" s="28" customFormat="1" ht="39.6">
      <c r="A302" s="21">
        <v>76</v>
      </c>
      <c r="B302" s="21" t="s">
        <v>1161</v>
      </c>
      <c r="C302" s="92" t="s">
        <v>886</v>
      </c>
      <c r="D302" s="21" t="s">
        <v>393</v>
      </c>
      <c r="E302" s="18" t="s">
        <v>779</v>
      </c>
      <c r="F302" s="94" t="s">
        <v>1114</v>
      </c>
      <c r="G302" s="24"/>
      <c r="H302" s="24"/>
      <c r="I302" s="21"/>
      <c r="J302" s="24">
        <v>1</v>
      </c>
      <c r="K302" s="21"/>
      <c r="L302" s="21" t="s">
        <v>780</v>
      </c>
      <c r="M302" s="21"/>
      <c r="N302" s="21"/>
    </row>
    <row r="303" spans="1:14" s="28" customFormat="1" ht="39.6">
      <c r="A303" s="21">
        <v>77</v>
      </c>
      <c r="B303" s="21" t="s">
        <v>1161</v>
      </c>
      <c r="C303" s="92" t="s">
        <v>886</v>
      </c>
      <c r="D303" s="21" t="s">
        <v>781</v>
      </c>
      <c r="E303" s="18" t="s">
        <v>887</v>
      </c>
      <c r="F303" s="94" t="s">
        <v>782</v>
      </c>
      <c r="G303" s="24"/>
      <c r="H303" s="24"/>
      <c r="I303" s="21"/>
      <c r="J303" s="24"/>
      <c r="K303" s="21">
        <v>1</v>
      </c>
      <c r="L303" s="21" t="s">
        <v>1327</v>
      </c>
      <c r="M303" s="21"/>
      <c r="N303" s="21"/>
    </row>
    <row r="304" spans="1:14" s="28" customFormat="1">
      <c r="A304" s="21">
        <v>78</v>
      </c>
      <c r="B304" s="21" t="s">
        <v>1161</v>
      </c>
      <c r="C304" s="92" t="s">
        <v>886</v>
      </c>
      <c r="D304" s="21" t="s">
        <v>395</v>
      </c>
      <c r="E304" s="18" t="s">
        <v>772</v>
      </c>
      <c r="F304" s="94" t="s">
        <v>782</v>
      </c>
      <c r="G304" s="24"/>
      <c r="H304" s="24"/>
      <c r="I304" s="21"/>
      <c r="J304" s="24"/>
      <c r="K304" s="21">
        <v>1</v>
      </c>
      <c r="L304" s="21" t="s">
        <v>770</v>
      </c>
      <c r="M304" s="21"/>
      <c r="N304" s="21"/>
    </row>
    <row r="305" spans="1:16" s="28" customFormat="1">
      <c r="A305" s="21">
        <v>79</v>
      </c>
      <c r="B305" s="109" t="s">
        <v>1161</v>
      </c>
      <c r="C305" s="110" t="s">
        <v>392</v>
      </c>
      <c r="D305" s="110" t="s">
        <v>1328</v>
      </c>
      <c r="E305" s="110" t="s">
        <v>772</v>
      </c>
      <c r="F305" s="111" t="s">
        <v>1329</v>
      </c>
      <c r="G305" s="109"/>
      <c r="H305" s="109"/>
      <c r="I305" s="109"/>
      <c r="J305" s="109"/>
      <c r="K305" s="109">
        <v>1</v>
      </c>
      <c r="L305" s="110" t="s">
        <v>1107</v>
      </c>
      <c r="M305" s="109"/>
      <c r="N305" s="109"/>
      <c r="O305" s="112"/>
      <c r="P305" s="112"/>
    </row>
    <row r="306" spans="1:16" s="28" customFormat="1">
      <c r="A306" s="21">
        <v>80</v>
      </c>
      <c r="B306" s="109" t="s">
        <v>1161</v>
      </c>
      <c r="C306" s="110" t="s">
        <v>360</v>
      </c>
      <c r="D306" s="110" t="s">
        <v>1330</v>
      </c>
      <c r="E306" s="110" t="s">
        <v>665</v>
      </c>
      <c r="F306" s="111" t="s">
        <v>1331</v>
      </c>
      <c r="G306" s="109"/>
      <c r="H306" s="109"/>
      <c r="I306" s="109"/>
      <c r="J306" s="109"/>
      <c r="K306" s="109">
        <v>1</v>
      </c>
      <c r="L306" s="110" t="s">
        <v>1107</v>
      </c>
      <c r="M306" s="109"/>
      <c r="N306" s="109"/>
      <c r="O306" s="112"/>
      <c r="P306" s="112"/>
    </row>
    <row r="307" spans="1:16" s="28" customFormat="1" ht="92.4">
      <c r="A307" s="21">
        <v>81</v>
      </c>
      <c r="B307" s="109" t="s">
        <v>1161</v>
      </c>
      <c r="C307" s="110" t="s">
        <v>360</v>
      </c>
      <c r="D307" s="110" t="s">
        <v>1836</v>
      </c>
      <c r="E307" s="110" t="s">
        <v>1332</v>
      </c>
      <c r="F307" s="111" t="s">
        <v>1333</v>
      </c>
      <c r="G307" s="109"/>
      <c r="H307" s="109"/>
      <c r="I307" s="109">
        <v>1</v>
      </c>
      <c r="J307" s="109"/>
      <c r="K307" s="109"/>
      <c r="L307" s="110" t="s">
        <v>1293</v>
      </c>
      <c r="M307" s="109"/>
      <c r="N307" s="109"/>
      <c r="O307" s="112"/>
      <c r="P307" s="112"/>
    </row>
    <row r="308" spans="1:16" s="28" customFormat="1" ht="26.4">
      <c r="A308" s="21">
        <v>82</v>
      </c>
      <c r="B308" s="109" t="s">
        <v>1161</v>
      </c>
      <c r="C308" s="110" t="s">
        <v>1824</v>
      </c>
      <c r="D308" s="110" t="s">
        <v>1294</v>
      </c>
      <c r="E308" s="110" t="s">
        <v>662</v>
      </c>
      <c r="F308" s="111" t="s">
        <v>215</v>
      </c>
      <c r="G308" s="109"/>
      <c r="H308" s="109"/>
      <c r="I308" s="109"/>
      <c r="J308" s="109"/>
      <c r="K308" s="109">
        <v>1</v>
      </c>
      <c r="L308" s="110" t="s">
        <v>1107</v>
      </c>
      <c r="M308" s="109"/>
      <c r="N308" s="109"/>
      <c r="O308" s="112"/>
      <c r="P308" s="112"/>
    </row>
    <row r="309" spans="1:16" s="28" customFormat="1" ht="52.8">
      <c r="A309" s="21">
        <v>83</v>
      </c>
      <c r="B309" s="109" t="s">
        <v>1161</v>
      </c>
      <c r="C309" s="110" t="s">
        <v>360</v>
      </c>
      <c r="D309" s="110" t="s">
        <v>1836</v>
      </c>
      <c r="E309" s="110" t="s">
        <v>1295</v>
      </c>
      <c r="F309" s="111" t="s">
        <v>1296</v>
      </c>
      <c r="G309" s="109"/>
      <c r="H309" s="109"/>
      <c r="I309" s="109">
        <v>1</v>
      </c>
      <c r="J309" s="109"/>
      <c r="K309" s="109"/>
      <c r="L309" s="110" t="s">
        <v>1297</v>
      </c>
      <c r="M309" s="109"/>
      <c r="N309" s="109"/>
      <c r="O309" s="112"/>
      <c r="P309" s="112"/>
    </row>
    <row r="310" spans="1:16" s="28" customFormat="1" ht="66">
      <c r="A310" s="21">
        <v>84</v>
      </c>
      <c r="B310" s="109" t="s">
        <v>1161</v>
      </c>
      <c r="C310" s="110" t="s">
        <v>360</v>
      </c>
      <c r="D310" s="110" t="s">
        <v>1836</v>
      </c>
      <c r="E310" s="110" t="s">
        <v>1298</v>
      </c>
      <c r="F310" s="111" t="s">
        <v>1296</v>
      </c>
      <c r="G310" s="109"/>
      <c r="H310" s="109"/>
      <c r="I310" s="109"/>
      <c r="J310" s="109"/>
      <c r="K310" s="109">
        <v>1</v>
      </c>
      <c r="L310" s="113" t="s">
        <v>1299</v>
      </c>
      <c r="M310" s="109"/>
      <c r="N310" s="109"/>
      <c r="O310" s="112"/>
      <c r="P310" s="112"/>
    </row>
    <row r="311" spans="1:16" s="28" customFormat="1" ht="26.4">
      <c r="A311" s="21">
        <v>85</v>
      </c>
      <c r="B311" s="109" t="s">
        <v>1161</v>
      </c>
      <c r="C311" s="110" t="s">
        <v>1824</v>
      </c>
      <c r="D311" s="110" t="s">
        <v>1294</v>
      </c>
      <c r="E311" s="110" t="s">
        <v>662</v>
      </c>
      <c r="F311" s="111" t="s">
        <v>1296</v>
      </c>
      <c r="G311" s="109"/>
      <c r="H311" s="109"/>
      <c r="I311" s="109"/>
      <c r="J311" s="109"/>
      <c r="K311" s="109">
        <v>1</v>
      </c>
      <c r="L311" s="110" t="s">
        <v>1107</v>
      </c>
      <c r="M311" s="109"/>
      <c r="N311" s="109"/>
      <c r="O311" s="112"/>
      <c r="P311" s="112"/>
    </row>
    <row r="312" spans="1:16" s="28" customFormat="1" ht="66">
      <c r="A312" s="21">
        <v>86</v>
      </c>
      <c r="B312" s="109" t="s">
        <v>1161</v>
      </c>
      <c r="C312" s="110" t="s">
        <v>1824</v>
      </c>
      <c r="D312" s="110" t="s">
        <v>1294</v>
      </c>
      <c r="E312" s="110" t="s">
        <v>1300</v>
      </c>
      <c r="F312" s="111" t="s">
        <v>1423</v>
      </c>
      <c r="G312" s="109"/>
      <c r="H312" s="109"/>
      <c r="I312" s="109"/>
      <c r="J312" s="109">
        <v>1</v>
      </c>
      <c r="K312" s="109"/>
      <c r="L312" s="114" t="s">
        <v>1301</v>
      </c>
      <c r="M312" s="109"/>
      <c r="N312" s="109"/>
      <c r="O312" s="112"/>
      <c r="P312" s="112"/>
    </row>
    <row r="313" spans="1:16" s="28" customFormat="1" ht="52.8">
      <c r="A313" s="21">
        <v>87</v>
      </c>
      <c r="B313" s="109" t="s">
        <v>1161</v>
      </c>
      <c r="C313" s="110" t="s">
        <v>1302</v>
      </c>
      <c r="D313" s="110" t="s">
        <v>890</v>
      </c>
      <c r="E313" s="110" t="s">
        <v>1303</v>
      </c>
      <c r="F313" s="111" t="s">
        <v>1432</v>
      </c>
      <c r="G313" s="109"/>
      <c r="H313" s="109"/>
      <c r="I313" s="109"/>
      <c r="J313" s="109">
        <v>1</v>
      </c>
      <c r="K313" s="109"/>
      <c r="L313" s="110" t="s">
        <v>1304</v>
      </c>
      <c r="M313" s="109"/>
      <c r="N313" s="109"/>
      <c r="O313" s="112"/>
      <c r="P313" s="112"/>
    </row>
    <row r="314" spans="1:16" s="28" customFormat="1" ht="66">
      <c r="A314" s="21">
        <v>88</v>
      </c>
      <c r="B314" s="109" t="s">
        <v>1161</v>
      </c>
      <c r="C314" s="110" t="s">
        <v>886</v>
      </c>
      <c r="D314" s="110" t="s">
        <v>1305</v>
      </c>
      <c r="E314" s="110" t="s">
        <v>1306</v>
      </c>
      <c r="F314" s="111" t="s">
        <v>1307</v>
      </c>
      <c r="G314" s="109"/>
      <c r="H314" s="109"/>
      <c r="I314" s="109"/>
      <c r="J314" s="109"/>
      <c r="K314" s="109">
        <v>1</v>
      </c>
      <c r="L314" s="110" t="s">
        <v>1308</v>
      </c>
      <c r="M314" s="109"/>
      <c r="N314" s="109"/>
      <c r="O314" s="112"/>
      <c r="P314" s="112"/>
    </row>
    <row r="315" spans="1:16" s="28" customFormat="1" ht="39.6">
      <c r="A315" s="21">
        <v>89</v>
      </c>
      <c r="B315" s="109" t="s">
        <v>1161</v>
      </c>
      <c r="C315" s="110" t="s">
        <v>1302</v>
      </c>
      <c r="D315" s="110" t="s">
        <v>873</v>
      </c>
      <c r="E315" s="110" t="s">
        <v>1309</v>
      </c>
      <c r="F315" s="111" t="s">
        <v>407</v>
      </c>
      <c r="G315" s="109"/>
      <c r="H315" s="109"/>
      <c r="I315" s="109">
        <v>1</v>
      </c>
      <c r="J315" s="109"/>
      <c r="K315" s="109"/>
      <c r="L315" s="110" t="s">
        <v>1310</v>
      </c>
      <c r="M315" s="109"/>
      <c r="N315" s="109"/>
      <c r="O315" s="112"/>
      <c r="P315" s="112"/>
    </row>
    <row r="316" spans="1:16" s="28" customFormat="1">
      <c r="A316" s="21">
        <v>90</v>
      </c>
      <c r="B316" s="109" t="s">
        <v>1161</v>
      </c>
      <c r="C316" s="110" t="s">
        <v>1302</v>
      </c>
      <c r="D316" s="110" t="s">
        <v>659</v>
      </c>
      <c r="E316" s="110" t="s">
        <v>822</v>
      </c>
      <c r="F316" s="111" t="s">
        <v>1311</v>
      </c>
      <c r="G316" s="109"/>
      <c r="H316" s="109"/>
      <c r="I316" s="109"/>
      <c r="J316" s="109"/>
      <c r="K316" s="109">
        <v>1</v>
      </c>
      <c r="L316" s="110"/>
      <c r="M316" s="109"/>
      <c r="N316" s="109"/>
      <c r="O316" s="112"/>
      <c r="P316" s="112"/>
    </row>
    <row r="317" spans="1:16" s="28" customFormat="1">
      <c r="A317" s="21">
        <v>91</v>
      </c>
      <c r="B317" s="109" t="s">
        <v>1161</v>
      </c>
      <c r="C317" s="110" t="s">
        <v>886</v>
      </c>
      <c r="D317" s="110" t="s">
        <v>393</v>
      </c>
      <c r="E317" s="110" t="s">
        <v>662</v>
      </c>
      <c r="F317" s="111" t="s">
        <v>1112</v>
      </c>
      <c r="G317" s="109"/>
      <c r="H317" s="109"/>
      <c r="I317" s="109"/>
      <c r="J317" s="109"/>
      <c r="K317" s="109">
        <v>1</v>
      </c>
      <c r="L317" s="110"/>
      <c r="M317" s="109"/>
      <c r="N317" s="109"/>
      <c r="O317" s="112"/>
      <c r="P317" s="112"/>
    </row>
    <row r="318" spans="1:16" s="28" customFormat="1" ht="26.4">
      <c r="A318" s="21">
        <v>92</v>
      </c>
      <c r="B318" s="109" t="s">
        <v>1161</v>
      </c>
      <c r="C318" s="110" t="s">
        <v>886</v>
      </c>
      <c r="D318" s="110" t="s">
        <v>1853</v>
      </c>
      <c r="E318" s="110" t="s">
        <v>1312</v>
      </c>
      <c r="F318" s="111" t="s">
        <v>1313</v>
      </c>
      <c r="G318" s="109"/>
      <c r="H318" s="109"/>
      <c r="I318" s="109">
        <v>1</v>
      </c>
      <c r="J318" s="109"/>
      <c r="K318" s="109"/>
      <c r="L318" s="110" t="s">
        <v>1338</v>
      </c>
      <c r="M318" s="109"/>
      <c r="N318" s="109"/>
      <c r="O318" s="112"/>
      <c r="P318" s="112"/>
    </row>
    <row r="319" spans="1:16" s="28" customFormat="1" ht="52.8">
      <c r="A319" s="21">
        <v>93</v>
      </c>
      <c r="B319" s="109" t="s">
        <v>1161</v>
      </c>
      <c r="C319" s="110" t="s">
        <v>886</v>
      </c>
      <c r="D319" s="110" t="s">
        <v>1853</v>
      </c>
      <c r="E319" s="110" t="s">
        <v>1339</v>
      </c>
      <c r="F319" s="115" t="s">
        <v>194</v>
      </c>
      <c r="G319" s="109"/>
      <c r="H319" s="109">
        <v>1</v>
      </c>
      <c r="I319" s="109"/>
      <c r="J319" s="109"/>
      <c r="K319" s="109"/>
      <c r="L319" s="110" t="s">
        <v>1357</v>
      </c>
      <c r="M319" s="109"/>
      <c r="N319" s="109"/>
      <c r="O319" s="112"/>
      <c r="P319" s="112"/>
    </row>
    <row r="320" spans="1:16" s="28" customFormat="1" ht="52.8">
      <c r="A320" s="21">
        <v>94</v>
      </c>
      <c r="B320" s="109" t="s">
        <v>1161</v>
      </c>
      <c r="C320" s="110" t="s">
        <v>360</v>
      </c>
      <c r="D320" s="110" t="s">
        <v>890</v>
      </c>
      <c r="E320" s="110" t="s">
        <v>1340</v>
      </c>
      <c r="F320" s="115" t="s">
        <v>1659</v>
      </c>
      <c r="G320" s="109"/>
      <c r="H320" s="109"/>
      <c r="I320" s="109"/>
      <c r="J320" s="109">
        <v>1</v>
      </c>
      <c r="K320" s="109"/>
      <c r="L320" s="110" t="s">
        <v>1522</v>
      </c>
      <c r="M320" s="109"/>
      <c r="N320" s="109"/>
      <c r="O320" s="112"/>
      <c r="P320" s="112"/>
    </row>
    <row r="321" spans="1:16" s="28" customFormat="1">
      <c r="A321" s="21">
        <v>94</v>
      </c>
      <c r="B321" s="109" t="s">
        <v>1161</v>
      </c>
      <c r="C321" s="110" t="s">
        <v>669</v>
      </c>
      <c r="D321" s="110" t="s">
        <v>654</v>
      </c>
      <c r="E321" s="110" t="s">
        <v>1341</v>
      </c>
      <c r="F321" s="115" t="s">
        <v>1523</v>
      </c>
      <c r="G321" s="109"/>
      <c r="H321" s="109"/>
      <c r="I321" s="109"/>
      <c r="J321" s="109">
        <v>1</v>
      </c>
      <c r="K321" s="109"/>
      <c r="L321" s="110"/>
      <c r="M321" s="109"/>
      <c r="N321" s="109"/>
      <c r="O321" s="112"/>
      <c r="P321" s="112"/>
    </row>
    <row r="322" spans="1:16" s="28" customFormat="1" ht="52.8">
      <c r="A322" s="21">
        <v>95</v>
      </c>
      <c r="B322" s="109" t="s">
        <v>1161</v>
      </c>
      <c r="C322" s="110" t="s">
        <v>1302</v>
      </c>
      <c r="D322" s="110" t="s">
        <v>890</v>
      </c>
      <c r="E322" s="110" t="s">
        <v>1342</v>
      </c>
      <c r="F322" s="115" t="s">
        <v>1524</v>
      </c>
      <c r="G322" s="109"/>
      <c r="H322" s="109"/>
      <c r="I322" s="109">
        <v>1</v>
      </c>
      <c r="J322" s="109"/>
      <c r="K322" s="109"/>
      <c r="L322" s="110" t="s">
        <v>367</v>
      </c>
      <c r="M322" s="109"/>
      <c r="N322" s="109"/>
      <c r="O322" s="112"/>
      <c r="P322" s="112"/>
    </row>
    <row r="323" spans="1:16" s="28" customFormat="1" ht="39.6">
      <c r="A323" s="21">
        <v>96</v>
      </c>
      <c r="B323" s="109" t="s">
        <v>1161</v>
      </c>
      <c r="C323" s="110" t="s">
        <v>360</v>
      </c>
      <c r="D323" s="110" t="s">
        <v>1330</v>
      </c>
      <c r="E323" s="110" t="s">
        <v>665</v>
      </c>
      <c r="F323" s="115" t="s">
        <v>368</v>
      </c>
      <c r="G323" s="109"/>
      <c r="H323" s="109"/>
      <c r="I323" s="109"/>
      <c r="J323" s="109"/>
      <c r="K323" s="109">
        <v>1</v>
      </c>
      <c r="L323" s="110" t="s">
        <v>369</v>
      </c>
      <c r="M323" s="109"/>
      <c r="N323" s="109"/>
      <c r="O323" s="112"/>
      <c r="P323" s="112"/>
    </row>
    <row r="324" spans="1:16" s="28" customFormat="1">
      <c r="A324" s="21">
        <v>97</v>
      </c>
      <c r="B324" s="109" t="s">
        <v>1161</v>
      </c>
      <c r="C324" s="110" t="s">
        <v>817</v>
      </c>
      <c r="D324" s="110" t="s">
        <v>886</v>
      </c>
      <c r="E324" s="110" t="s">
        <v>662</v>
      </c>
      <c r="F324" s="115" t="s">
        <v>370</v>
      </c>
      <c r="G324" s="109"/>
      <c r="H324" s="109"/>
      <c r="I324" s="109"/>
      <c r="J324" s="109"/>
      <c r="K324" s="109">
        <v>1</v>
      </c>
      <c r="L324" s="110" t="s">
        <v>404</v>
      </c>
      <c r="M324" s="109"/>
      <c r="N324" s="109"/>
      <c r="O324" s="112"/>
      <c r="P324" s="112"/>
    </row>
    <row r="325" spans="1:16" s="28" customFormat="1" ht="52.8">
      <c r="A325" s="21">
        <v>98</v>
      </c>
      <c r="B325" s="109" t="s">
        <v>1161</v>
      </c>
      <c r="C325" s="110" t="s">
        <v>817</v>
      </c>
      <c r="D325" s="110" t="s">
        <v>389</v>
      </c>
      <c r="E325" s="110" t="s">
        <v>1343</v>
      </c>
      <c r="F325" s="115" t="s">
        <v>371</v>
      </c>
      <c r="G325" s="109"/>
      <c r="H325" s="109"/>
      <c r="I325" s="109">
        <v>1</v>
      </c>
      <c r="J325" s="109"/>
      <c r="K325" s="109"/>
      <c r="L325" s="110" t="s">
        <v>282</v>
      </c>
      <c r="M325" s="109"/>
      <c r="N325" s="109"/>
      <c r="O325" s="112"/>
      <c r="P325" s="112"/>
    </row>
    <row r="326" spans="1:16">
      <c r="A326" s="4">
        <v>100</v>
      </c>
      <c r="B326" s="109" t="s">
        <v>1161</v>
      </c>
      <c r="C326" s="8" t="s">
        <v>886</v>
      </c>
      <c r="D326" s="8" t="s">
        <v>1344</v>
      </c>
      <c r="E326" s="6" t="s">
        <v>1345</v>
      </c>
      <c r="F326" s="116" t="s">
        <v>283</v>
      </c>
      <c r="G326" s="6"/>
      <c r="H326" s="6"/>
      <c r="I326" s="6"/>
      <c r="J326" s="6"/>
      <c r="K326" s="6">
        <v>1</v>
      </c>
      <c r="L326" s="8" t="s">
        <v>404</v>
      </c>
      <c r="M326" s="6"/>
      <c r="N326" s="6"/>
    </row>
    <row r="327" spans="1:16" ht="26.4">
      <c r="A327" s="4">
        <v>101</v>
      </c>
      <c r="B327" s="109" t="s">
        <v>1161</v>
      </c>
      <c r="C327" s="8" t="s">
        <v>360</v>
      </c>
      <c r="D327" s="8" t="s">
        <v>1330</v>
      </c>
      <c r="E327" s="6" t="s">
        <v>1346</v>
      </c>
      <c r="F327" s="116" t="s">
        <v>284</v>
      </c>
      <c r="G327" s="6"/>
      <c r="H327" s="6"/>
      <c r="I327" s="6">
        <v>1</v>
      </c>
      <c r="J327" s="6"/>
      <c r="K327" s="6"/>
      <c r="L327" s="8" t="s">
        <v>285</v>
      </c>
      <c r="M327" s="6"/>
      <c r="N327" s="6"/>
    </row>
    <row r="328" spans="1:16">
      <c r="A328" s="4">
        <v>1</v>
      </c>
      <c r="B328" s="7" t="s">
        <v>1162</v>
      </c>
      <c r="C328" s="8" t="s">
        <v>1347</v>
      </c>
      <c r="D328" s="8" t="s">
        <v>1348</v>
      </c>
      <c r="E328" s="8" t="s">
        <v>1349</v>
      </c>
      <c r="F328" s="117">
        <v>39176</v>
      </c>
      <c r="G328" s="118"/>
      <c r="H328" s="118">
        <v>1</v>
      </c>
      <c r="I328" s="118"/>
      <c r="J328" s="118"/>
      <c r="K328" s="118"/>
      <c r="L328" s="10" t="s">
        <v>178</v>
      </c>
      <c r="M328" s="11"/>
      <c r="N328" s="11"/>
    </row>
    <row r="329" spans="1:16">
      <c r="A329" s="4">
        <v>2</v>
      </c>
      <c r="B329" s="7" t="s">
        <v>1162</v>
      </c>
      <c r="C329" s="12" t="s">
        <v>179</v>
      </c>
      <c r="D329" s="12" t="s">
        <v>180</v>
      </c>
      <c r="E329" s="8" t="s">
        <v>137</v>
      </c>
      <c r="F329" s="119" t="s">
        <v>138</v>
      </c>
      <c r="G329" s="120"/>
      <c r="H329" s="120"/>
      <c r="I329" s="120">
        <v>1</v>
      </c>
      <c r="J329" s="120"/>
      <c r="K329" s="120"/>
      <c r="L329" s="10" t="s">
        <v>139</v>
      </c>
      <c r="M329" s="11"/>
      <c r="N329" s="11"/>
    </row>
    <row r="330" spans="1:16" ht="26.4">
      <c r="A330" s="4">
        <v>3</v>
      </c>
      <c r="B330" s="7" t="s">
        <v>1162</v>
      </c>
      <c r="C330" s="8" t="s">
        <v>140</v>
      </c>
      <c r="D330" s="8" t="s">
        <v>141</v>
      </c>
      <c r="E330" s="8" t="s">
        <v>142</v>
      </c>
      <c r="F330" s="117" t="s">
        <v>1678</v>
      </c>
      <c r="G330" s="118"/>
      <c r="H330" s="118"/>
      <c r="I330" s="118"/>
      <c r="J330" s="118">
        <v>1</v>
      </c>
      <c r="K330" s="118"/>
      <c r="L330" s="10" t="s">
        <v>287</v>
      </c>
      <c r="M330" s="11" t="s">
        <v>159</v>
      </c>
      <c r="N330" s="11" t="s">
        <v>288</v>
      </c>
    </row>
    <row r="331" spans="1:16" ht="52.8">
      <c r="A331" s="4">
        <v>4</v>
      </c>
      <c r="B331" s="7" t="s">
        <v>1162</v>
      </c>
      <c r="C331" s="8" t="s">
        <v>289</v>
      </c>
      <c r="D331" s="8" t="s">
        <v>290</v>
      </c>
      <c r="E331" s="8" t="s">
        <v>291</v>
      </c>
      <c r="F331" s="121" t="s">
        <v>292</v>
      </c>
      <c r="G331" s="118" t="s">
        <v>164</v>
      </c>
      <c r="H331" s="118" t="s">
        <v>164</v>
      </c>
      <c r="I331" s="118">
        <v>1</v>
      </c>
      <c r="J331" s="118" t="s">
        <v>164</v>
      </c>
      <c r="K331" s="118" t="s">
        <v>164</v>
      </c>
      <c r="L331" s="11" t="s">
        <v>293</v>
      </c>
      <c r="M331" s="11" t="s">
        <v>262</v>
      </c>
      <c r="N331" s="11" t="s">
        <v>262</v>
      </c>
    </row>
    <row r="332" spans="1:16">
      <c r="A332" s="4">
        <v>5</v>
      </c>
      <c r="B332" s="7" t="s">
        <v>1162</v>
      </c>
      <c r="C332" s="8" t="s">
        <v>289</v>
      </c>
      <c r="D332" s="12" t="s">
        <v>290</v>
      </c>
      <c r="E332" s="13" t="s">
        <v>294</v>
      </c>
      <c r="F332" s="121"/>
      <c r="G332" s="120"/>
      <c r="H332" s="120"/>
      <c r="I332" s="120"/>
      <c r="J332" s="120"/>
      <c r="K332" s="120">
        <v>1</v>
      </c>
      <c r="L332" s="10" t="s">
        <v>404</v>
      </c>
      <c r="M332" s="11" t="s">
        <v>262</v>
      </c>
      <c r="N332" s="11" t="s">
        <v>262</v>
      </c>
    </row>
    <row r="333" spans="1:16" ht="26.4">
      <c r="A333" s="4">
        <v>6</v>
      </c>
      <c r="B333" s="7" t="s">
        <v>1162</v>
      </c>
      <c r="C333" s="8" t="s">
        <v>289</v>
      </c>
      <c r="D333" s="8" t="s">
        <v>295</v>
      </c>
      <c r="E333" s="8" t="s">
        <v>294</v>
      </c>
      <c r="F333" s="119" t="s">
        <v>296</v>
      </c>
      <c r="G333" s="118"/>
      <c r="H333" s="118"/>
      <c r="I333" s="118"/>
      <c r="J333" s="118"/>
      <c r="K333" s="118">
        <v>1</v>
      </c>
      <c r="L333" s="10" t="s">
        <v>297</v>
      </c>
      <c r="M333" s="11" t="s">
        <v>262</v>
      </c>
      <c r="N333" s="11" t="s">
        <v>262</v>
      </c>
    </row>
    <row r="334" spans="1:16">
      <c r="A334" s="4">
        <v>7</v>
      </c>
      <c r="B334" s="7" t="s">
        <v>1162</v>
      </c>
      <c r="C334" s="12" t="s">
        <v>1347</v>
      </c>
      <c r="D334" s="12" t="s">
        <v>298</v>
      </c>
      <c r="E334" s="13" t="s">
        <v>299</v>
      </c>
      <c r="F334" s="119">
        <v>39238</v>
      </c>
      <c r="G334" s="120"/>
      <c r="H334" s="120"/>
      <c r="I334" s="120"/>
      <c r="J334" s="120"/>
      <c r="K334" s="120">
        <v>1</v>
      </c>
      <c r="L334" s="10" t="s">
        <v>300</v>
      </c>
      <c r="M334" s="11"/>
      <c r="N334" s="11"/>
    </row>
    <row r="335" spans="1:16">
      <c r="A335" s="4">
        <v>8</v>
      </c>
      <c r="B335" s="7" t="s">
        <v>1162</v>
      </c>
      <c r="C335" s="12" t="s">
        <v>1347</v>
      </c>
      <c r="D335" s="8" t="s">
        <v>298</v>
      </c>
      <c r="E335" s="8" t="s">
        <v>301</v>
      </c>
      <c r="F335" s="117">
        <v>39245</v>
      </c>
      <c r="G335" s="118"/>
      <c r="H335" s="118"/>
      <c r="I335" s="118">
        <v>1</v>
      </c>
      <c r="J335" s="118"/>
      <c r="K335" s="118"/>
      <c r="L335" s="10" t="s">
        <v>302</v>
      </c>
      <c r="M335" s="11"/>
      <c r="N335" s="11"/>
    </row>
    <row r="336" spans="1:16" ht="26.4">
      <c r="A336" s="4">
        <v>9</v>
      </c>
      <c r="B336" s="7" t="s">
        <v>1162</v>
      </c>
      <c r="C336" s="12" t="s">
        <v>1347</v>
      </c>
      <c r="D336" s="12" t="s">
        <v>1348</v>
      </c>
      <c r="E336" s="13" t="s">
        <v>303</v>
      </c>
      <c r="F336" s="119">
        <v>39245</v>
      </c>
      <c r="G336" s="120"/>
      <c r="H336" s="120"/>
      <c r="I336" s="120">
        <v>1</v>
      </c>
      <c r="J336" s="120"/>
      <c r="K336" s="120"/>
      <c r="L336" s="10" t="s">
        <v>1541</v>
      </c>
      <c r="M336" s="11"/>
      <c r="N336" s="11"/>
    </row>
    <row r="337" spans="1:14" ht="26.4">
      <c r="A337" s="4">
        <v>10</v>
      </c>
      <c r="B337" s="7" t="s">
        <v>1162</v>
      </c>
      <c r="C337" s="12" t="s">
        <v>179</v>
      </c>
      <c r="D337" s="12" t="s">
        <v>1542</v>
      </c>
      <c r="E337" s="13" t="s">
        <v>1543</v>
      </c>
      <c r="F337" s="119" t="s">
        <v>1573</v>
      </c>
      <c r="G337" s="120"/>
      <c r="H337" s="120"/>
      <c r="I337" s="120">
        <v>1</v>
      </c>
      <c r="J337" s="120"/>
      <c r="K337" s="120"/>
      <c r="L337" s="10" t="s">
        <v>1544</v>
      </c>
      <c r="M337" s="11"/>
      <c r="N337" s="11"/>
    </row>
    <row r="338" spans="1:14" ht="39.6">
      <c r="A338" s="4">
        <v>11</v>
      </c>
      <c r="B338" s="7" t="s">
        <v>1162</v>
      </c>
      <c r="C338" s="12" t="s">
        <v>179</v>
      </c>
      <c r="D338" s="12" t="s">
        <v>1542</v>
      </c>
      <c r="E338" s="13" t="s">
        <v>1545</v>
      </c>
      <c r="F338" s="119" t="s">
        <v>1546</v>
      </c>
      <c r="G338" s="120"/>
      <c r="H338" s="120"/>
      <c r="I338" s="120"/>
      <c r="J338" s="120">
        <v>1</v>
      </c>
      <c r="K338" s="120"/>
      <c r="L338" s="10" t="s">
        <v>1547</v>
      </c>
      <c r="M338" s="11"/>
      <c r="N338" s="11"/>
    </row>
    <row r="339" spans="1:14" ht="66">
      <c r="A339" s="4">
        <v>12</v>
      </c>
      <c r="B339" s="7" t="s">
        <v>1162</v>
      </c>
      <c r="C339" s="12" t="s">
        <v>179</v>
      </c>
      <c r="D339" s="12" t="s">
        <v>1548</v>
      </c>
      <c r="E339" s="13" t="s">
        <v>1549</v>
      </c>
      <c r="F339" s="119" t="s">
        <v>646</v>
      </c>
      <c r="G339" s="120"/>
      <c r="H339" s="120"/>
      <c r="I339" s="120"/>
      <c r="J339" s="120"/>
      <c r="K339" s="120">
        <v>1</v>
      </c>
      <c r="L339" s="10" t="s">
        <v>1550</v>
      </c>
      <c r="M339" s="11"/>
      <c r="N339" s="11"/>
    </row>
    <row r="340" spans="1:14" ht="26.4">
      <c r="A340" s="4">
        <v>13</v>
      </c>
      <c r="B340" s="7" t="s">
        <v>1162</v>
      </c>
      <c r="C340" s="12" t="s">
        <v>179</v>
      </c>
      <c r="D340" s="12" t="s">
        <v>1551</v>
      </c>
      <c r="E340" s="13" t="s">
        <v>1552</v>
      </c>
      <c r="F340" s="119" t="s">
        <v>877</v>
      </c>
      <c r="G340" s="120"/>
      <c r="H340" s="120"/>
      <c r="I340" s="120"/>
      <c r="J340" s="120"/>
      <c r="K340" s="120">
        <v>1</v>
      </c>
      <c r="L340" s="10" t="s">
        <v>1553</v>
      </c>
      <c r="M340" s="11"/>
      <c r="N340" s="11"/>
    </row>
    <row r="341" spans="1:14" ht="26.4">
      <c r="A341" s="4">
        <v>14</v>
      </c>
      <c r="B341" s="7" t="s">
        <v>1162</v>
      </c>
      <c r="C341" s="12" t="s">
        <v>140</v>
      </c>
      <c r="D341" s="12" t="s">
        <v>1554</v>
      </c>
      <c r="E341" s="13" t="s">
        <v>1555</v>
      </c>
      <c r="F341" s="119" t="s">
        <v>1556</v>
      </c>
      <c r="G341" s="120"/>
      <c r="H341" s="120">
        <v>1</v>
      </c>
      <c r="I341" s="120"/>
      <c r="J341" s="120"/>
      <c r="K341" s="120"/>
      <c r="L341" s="10" t="s">
        <v>1557</v>
      </c>
      <c r="M341" s="11" t="s">
        <v>1558</v>
      </c>
      <c r="N341" s="11" t="s">
        <v>1559</v>
      </c>
    </row>
    <row r="342" spans="1:14" ht="26.4">
      <c r="A342" s="4">
        <v>15</v>
      </c>
      <c r="B342" s="7" t="s">
        <v>1162</v>
      </c>
      <c r="C342" s="12" t="s">
        <v>140</v>
      </c>
      <c r="D342" s="12" t="s">
        <v>141</v>
      </c>
      <c r="E342" s="13" t="s">
        <v>1560</v>
      </c>
      <c r="F342" s="119" t="s">
        <v>877</v>
      </c>
      <c r="G342" s="120"/>
      <c r="H342" s="120"/>
      <c r="I342" s="120">
        <v>1</v>
      </c>
      <c r="J342" s="120"/>
      <c r="K342" s="120"/>
      <c r="L342" s="10" t="s">
        <v>532</v>
      </c>
      <c r="M342" s="11" t="s">
        <v>159</v>
      </c>
      <c r="N342" s="11" t="s">
        <v>159</v>
      </c>
    </row>
    <row r="343" spans="1:14" ht="77.25" customHeight="1">
      <c r="A343" s="4">
        <v>16</v>
      </c>
      <c r="B343" s="7" t="s">
        <v>1162</v>
      </c>
      <c r="C343" s="12" t="s">
        <v>533</v>
      </c>
      <c r="D343" s="12" t="s">
        <v>295</v>
      </c>
      <c r="E343" s="13" t="s">
        <v>534</v>
      </c>
      <c r="F343" s="119">
        <v>39120</v>
      </c>
      <c r="G343" s="120" t="s">
        <v>164</v>
      </c>
      <c r="H343" s="120" t="s">
        <v>164</v>
      </c>
      <c r="I343" s="120">
        <v>1</v>
      </c>
      <c r="J343" s="120" t="s">
        <v>164</v>
      </c>
      <c r="K343" s="120" t="s">
        <v>164</v>
      </c>
      <c r="L343" s="122" t="s">
        <v>1402</v>
      </c>
      <c r="M343" s="11" t="s">
        <v>262</v>
      </c>
      <c r="N343" s="11" t="s">
        <v>262</v>
      </c>
    </row>
    <row r="344" spans="1:14" ht="66">
      <c r="A344" s="4">
        <v>17</v>
      </c>
      <c r="B344" s="7" t="s">
        <v>1162</v>
      </c>
      <c r="C344" s="12" t="s">
        <v>533</v>
      </c>
      <c r="D344" s="12" t="s">
        <v>1403</v>
      </c>
      <c r="E344" s="13" t="s">
        <v>1404</v>
      </c>
      <c r="F344" s="119" t="s">
        <v>1405</v>
      </c>
      <c r="G344" s="120"/>
      <c r="H344" s="120">
        <v>1</v>
      </c>
      <c r="I344" s="120"/>
      <c r="J344" s="120"/>
      <c r="K344" s="120"/>
      <c r="L344" s="10" t="s">
        <v>1406</v>
      </c>
      <c r="M344" s="11" t="s">
        <v>1407</v>
      </c>
      <c r="N344" s="11" t="s">
        <v>262</v>
      </c>
    </row>
    <row r="345" spans="1:14" ht="87.75" customHeight="1">
      <c r="A345" s="4">
        <v>18</v>
      </c>
      <c r="B345" s="7" t="s">
        <v>1162</v>
      </c>
      <c r="C345" s="12" t="s">
        <v>533</v>
      </c>
      <c r="D345" s="12" t="s">
        <v>290</v>
      </c>
      <c r="E345" s="13" t="s">
        <v>1408</v>
      </c>
      <c r="F345" s="119" t="s">
        <v>1409</v>
      </c>
      <c r="G345" s="120"/>
      <c r="H345" s="120"/>
      <c r="I345" s="120">
        <v>1</v>
      </c>
      <c r="J345" s="120"/>
      <c r="K345" s="120"/>
      <c r="L345" s="123" t="s">
        <v>28</v>
      </c>
      <c r="M345" s="11" t="s">
        <v>262</v>
      </c>
      <c r="N345" s="11" t="s">
        <v>262</v>
      </c>
    </row>
    <row r="346" spans="1:14" ht="26.4">
      <c r="A346" s="4">
        <v>19</v>
      </c>
      <c r="B346" s="7" t="s">
        <v>1162</v>
      </c>
      <c r="C346" s="12" t="s">
        <v>533</v>
      </c>
      <c r="D346" s="12" t="s">
        <v>29</v>
      </c>
      <c r="E346" s="13" t="s">
        <v>30</v>
      </c>
      <c r="F346" s="119" t="s">
        <v>31</v>
      </c>
      <c r="G346" s="120"/>
      <c r="H346" s="120"/>
      <c r="I346" s="120">
        <v>1</v>
      </c>
      <c r="J346" s="120"/>
      <c r="K346" s="120"/>
      <c r="L346" s="10" t="s">
        <v>595</v>
      </c>
      <c r="M346" s="11" t="s">
        <v>262</v>
      </c>
      <c r="N346" s="11" t="s">
        <v>262</v>
      </c>
    </row>
    <row r="347" spans="1:14">
      <c r="A347" s="4">
        <v>20</v>
      </c>
      <c r="B347" s="7" t="s">
        <v>1162</v>
      </c>
      <c r="C347" s="12" t="s">
        <v>533</v>
      </c>
      <c r="D347" s="12" t="s">
        <v>596</v>
      </c>
      <c r="E347" s="13" t="s">
        <v>597</v>
      </c>
      <c r="F347" s="119">
        <v>39264</v>
      </c>
      <c r="G347" s="120"/>
      <c r="H347" s="120"/>
      <c r="I347" s="120"/>
      <c r="J347" s="120"/>
      <c r="K347" s="120">
        <v>1</v>
      </c>
      <c r="L347" s="10" t="s">
        <v>1375</v>
      </c>
      <c r="M347" s="11"/>
      <c r="N347" s="11"/>
    </row>
    <row r="348" spans="1:14" ht="39.6">
      <c r="A348" s="4">
        <v>21</v>
      </c>
      <c r="B348" s="7" t="s">
        <v>1162</v>
      </c>
      <c r="C348" s="12" t="s">
        <v>533</v>
      </c>
      <c r="D348" s="12" t="s">
        <v>1376</v>
      </c>
      <c r="E348" s="13" t="s">
        <v>1377</v>
      </c>
      <c r="F348" s="119">
        <v>39266</v>
      </c>
      <c r="G348" s="120"/>
      <c r="H348" s="120">
        <v>1</v>
      </c>
      <c r="I348" s="120"/>
      <c r="J348" s="120"/>
      <c r="K348" s="120"/>
      <c r="L348" s="10" t="s">
        <v>1378</v>
      </c>
      <c r="M348" s="11"/>
      <c r="N348" s="11"/>
    </row>
    <row r="349" spans="1:14" ht="26.4">
      <c r="A349" s="4">
        <v>22</v>
      </c>
      <c r="B349" s="7" t="s">
        <v>1162</v>
      </c>
      <c r="C349" s="12" t="s">
        <v>533</v>
      </c>
      <c r="D349" s="12" t="s">
        <v>1379</v>
      </c>
      <c r="E349" s="13" t="s">
        <v>1380</v>
      </c>
      <c r="F349" s="119">
        <v>39271</v>
      </c>
      <c r="G349" s="120"/>
      <c r="H349" s="120"/>
      <c r="I349" s="120">
        <v>1</v>
      </c>
      <c r="J349" s="120"/>
      <c r="K349" s="120"/>
      <c r="L349" s="10" t="s">
        <v>1381</v>
      </c>
      <c r="M349" s="11"/>
      <c r="N349" s="11"/>
    </row>
    <row r="350" spans="1:14" ht="39.6">
      <c r="A350" s="4">
        <v>23</v>
      </c>
      <c r="B350" s="7" t="s">
        <v>1162</v>
      </c>
      <c r="C350" s="12" t="s">
        <v>533</v>
      </c>
      <c r="D350" s="12" t="s">
        <v>1376</v>
      </c>
      <c r="E350" s="13" t="s">
        <v>1382</v>
      </c>
      <c r="F350" s="119">
        <v>39291</v>
      </c>
      <c r="G350" s="120"/>
      <c r="H350" s="120"/>
      <c r="I350" s="120">
        <v>1</v>
      </c>
      <c r="J350" s="120"/>
      <c r="K350" s="120"/>
      <c r="L350" s="10" t="s">
        <v>1383</v>
      </c>
      <c r="M350" s="11"/>
      <c r="N350" s="11"/>
    </row>
    <row r="351" spans="1:14">
      <c r="A351" s="4">
        <v>24</v>
      </c>
      <c r="B351" s="7" t="s">
        <v>1162</v>
      </c>
      <c r="C351" s="12" t="s">
        <v>179</v>
      </c>
      <c r="D351" s="12" t="s">
        <v>1551</v>
      </c>
      <c r="E351" s="13" t="s">
        <v>1384</v>
      </c>
      <c r="F351" s="119" t="s">
        <v>1385</v>
      </c>
      <c r="G351" s="120"/>
      <c r="H351" s="120">
        <v>1</v>
      </c>
      <c r="I351" s="120"/>
      <c r="J351" s="120"/>
      <c r="K351" s="120"/>
      <c r="L351" s="10" t="s">
        <v>1386</v>
      </c>
      <c r="M351" s="11"/>
      <c r="N351" s="11"/>
    </row>
    <row r="352" spans="1:14">
      <c r="A352" s="4">
        <v>25</v>
      </c>
      <c r="B352" s="7" t="s">
        <v>1162</v>
      </c>
      <c r="C352" s="12" t="s">
        <v>179</v>
      </c>
      <c r="D352" s="12" t="s">
        <v>180</v>
      </c>
      <c r="E352" s="13" t="s">
        <v>1387</v>
      </c>
      <c r="F352" s="119" t="s">
        <v>1388</v>
      </c>
      <c r="G352" s="120"/>
      <c r="H352" s="120"/>
      <c r="I352" s="120"/>
      <c r="J352" s="120"/>
      <c r="K352" s="120">
        <v>1</v>
      </c>
      <c r="L352" s="10" t="s">
        <v>1389</v>
      </c>
      <c r="M352" s="11"/>
      <c r="N352" s="11"/>
    </row>
    <row r="353" spans="1:14">
      <c r="A353" s="4">
        <v>26</v>
      </c>
      <c r="B353" s="7" t="s">
        <v>1162</v>
      </c>
      <c r="C353" s="12" t="s">
        <v>179</v>
      </c>
      <c r="D353" s="12" t="s">
        <v>1551</v>
      </c>
      <c r="E353" s="13" t="s">
        <v>1390</v>
      </c>
      <c r="F353" s="119" t="s">
        <v>641</v>
      </c>
      <c r="G353" s="120"/>
      <c r="H353" s="120"/>
      <c r="I353" s="120"/>
      <c r="J353" s="120"/>
      <c r="K353" s="120">
        <v>1</v>
      </c>
      <c r="L353" s="10" t="s">
        <v>1389</v>
      </c>
      <c r="M353" s="11"/>
      <c r="N353" s="11"/>
    </row>
    <row r="354" spans="1:14">
      <c r="A354" s="4">
        <v>27</v>
      </c>
      <c r="B354" s="7" t="s">
        <v>1162</v>
      </c>
      <c r="C354" s="12" t="s">
        <v>179</v>
      </c>
      <c r="D354" s="12" t="s">
        <v>1548</v>
      </c>
      <c r="E354" s="13" t="s">
        <v>1391</v>
      </c>
      <c r="F354" s="119" t="s">
        <v>1392</v>
      </c>
      <c r="G354" s="120"/>
      <c r="H354" s="120"/>
      <c r="I354" s="120">
        <v>1</v>
      </c>
      <c r="J354" s="120"/>
      <c r="K354" s="120"/>
      <c r="L354" s="10" t="s">
        <v>1389</v>
      </c>
      <c r="M354" s="11"/>
      <c r="N354" s="11"/>
    </row>
    <row r="355" spans="1:14">
      <c r="A355" s="4">
        <v>28</v>
      </c>
      <c r="B355" s="7" t="s">
        <v>1162</v>
      </c>
      <c r="C355" s="12" t="s">
        <v>179</v>
      </c>
      <c r="D355" s="12" t="s">
        <v>1548</v>
      </c>
      <c r="E355" s="13" t="s">
        <v>1393</v>
      </c>
      <c r="F355" s="119" t="s">
        <v>1062</v>
      </c>
      <c r="G355" s="120"/>
      <c r="H355" s="120"/>
      <c r="I355" s="120">
        <v>1</v>
      </c>
      <c r="J355" s="120"/>
      <c r="K355" s="120"/>
      <c r="L355" s="10" t="s">
        <v>1394</v>
      </c>
      <c r="M355" s="11"/>
      <c r="N355" s="11"/>
    </row>
    <row r="356" spans="1:14" ht="26.4">
      <c r="A356" s="4">
        <v>29</v>
      </c>
      <c r="B356" s="7" t="s">
        <v>1162</v>
      </c>
      <c r="C356" s="12" t="s">
        <v>1347</v>
      </c>
      <c r="D356" s="12" t="s">
        <v>1348</v>
      </c>
      <c r="E356" s="13" t="s">
        <v>1395</v>
      </c>
      <c r="F356" s="119" t="s">
        <v>1396</v>
      </c>
      <c r="G356" s="120"/>
      <c r="H356" s="120">
        <v>1</v>
      </c>
      <c r="I356" s="120"/>
      <c r="J356" s="120"/>
      <c r="K356" s="120"/>
      <c r="L356" s="10" t="s">
        <v>1397</v>
      </c>
      <c r="M356" s="11" t="s">
        <v>585</v>
      </c>
      <c r="N356" s="11" t="s">
        <v>403</v>
      </c>
    </row>
    <row r="357" spans="1:14">
      <c r="A357" s="4">
        <v>30</v>
      </c>
      <c r="B357" s="7" t="s">
        <v>1162</v>
      </c>
      <c r="C357" s="12" t="s">
        <v>179</v>
      </c>
      <c r="D357" s="12" t="s">
        <v>1398</v>
      </c>
      <c r="E357" s="13" t="s">
        <v>1387</v>
      </c>
      <c r="F357" s="119" t="s">
        <v>1866</v>
      </c>
      <c r="G357" s="120"/>
      <c r="H357" s="120"/>
      <c r="I357" s="120"/>
      <c r="J357" s="120"/>
      <c r="K357" s="120">
        <v>1</v>
      </c>
      <c r="L357" s="10" t="s">
        <v>1389</v>
      </c>
      <c r="M357" s="11"/>
      <c r="N357" s="11"/>
    </row>
    <row r="358" spans="1:14">
      <c r="A358" s="4">
        <v>31</v>
      </c>
      <c r="B358" s="7" t="s">
        <v>1162</v>
      </c>
      <c r="C358" s="12" t="s">
        <v>179</v>
      </c>
      <c r="D358" s="12" t="s">
        <v>1398</v>
      </c>
      <c r="E358" s="13" t="s">
        <v>1399</v>
      </c>
      <c r="F358" s="119" t="s">
        <v>1400</v>
      </c>
      <c r="G358" s="120"/>
      <c r="H358" s="120"/>
      <c r="I358" s="120"/>
      <c r="J358" s="120"/>
      <c r="K358" s="120">
        <v>6</v>
      </c>
      <c r="L358" s="10" t="s">
        <v>1389</v>
      </c>
      <c r="M358" s="11"/>
      <c r="N358" s="11"/>
    </row>
    <row r="359" spans="1:14">
      <c r="A359" s="4">
        <v>32</v>
      </c>
      <c r="B359" s="7" t="s">
        <v>1162</v>
      </c>
      <c r="C359" s="12" t="s">
        <v>179</v>
      </c>
      <c r="D359" s="12" t="s">
        <v>1401</v>
      </c>
      <c r="E359" s="13" t="s">
        <v>1390</v>
      </c>
      <c r="F359" s="119" t="s">
        <v>1800</v>
      </c>
      <c r="G359" s="120"/>
      <c r="H359" s="120"/>
      <c r="I359" s="120"/>
      <c r="J359" s="120"/>
      <c r="K359" s="120">
        <v>1</v>
      </c>
      <c r="L359" s="10" t="s">
        <v>193</v>
      </c>
      <c r="M359" s="11"/>
      <c r="N359" s="11"/>
    </row>
    <row r="360" spans="1:14">
      <c r="A360" s="4">
        <v>33</v>
      </c>
      <c r="B360" s="7" t="s">
        <v>1162</v>
      </c>
      <c r="C360" s="12" t="s">
        <v>179</v>
      </c>
      <c r="D360" s="12" t="s">
        <v>1542</v>
      </c>
      <c r="E360" s="13" t="s">
        <v>1387</v>
      </c>
      <c r="F360" s="119" t="s">
        <v>1208</v>
      </c>
      <c r="G360" s="120"/>
      <c r="H360" s="120"/>
      <c r="I360" s="120"/>
      <c r="J360" s="120"/>
      <c r="K360" s="120">
        <v>1</v>
      </c>
      <c r="L360" s="10" t="s">
        <v>1389</v>
      </c>
      <c r="M360" s="11"/>
      <c r="N360" s="11"/>
    </row>
    <row r="361" spans="1:14" ht="39.6">
      <c r="A361" s="4">
        <v>34</v>
      </c>
      <c r="B361" s="7" t="s">
        <v>1162</v>
      </c>
      <c r="C361" s="12" t="s">
        <v>179</v>
      </c>
      <c r="D361" s="12" t="s">
        <v>1401</v>
      </c>
      <c r="E361" s="13" t="s">
        <v>468</v>
      </c>
      <c r="F361" s="119" t="s">
        <v>204</v>
      </c>
      <c r="G361" s="120">
        <v>1</v>
      </c>
      <c r="H361" s="120"/>
      <c r="I361" s="120"/>
      <c r="J361" s="120"/>
      <c r="K361" s="120"/>
      <c r="L361" s="10" t="s">
        <v>469</v>
      </c>
      <c r="M361" s="11" t="s">
        <v>470</v>
      </c>
      <c r="N361" s="11"/>
    </row>
    <row r="362" spans="1:14">
      <c r="A362" s="4">
        <v>35</v>
      </c>
      <c r="B362" s="7" t="s">
        <v>1162</v>
      </c>
      <c r="C362" s="12" t="s">
        <v>179</v>
      </c>
      <c r="D362" s="12" t="s">
        <v>180</v>
      </c>
      <c r="E362" s="13" t="s">
        <v>1387</v>
      </c>
      <c r="F362" s="119" t="s">
        <v>272</v>
      </c>
      <c r="G362" s="120"/>
      <c r="H362" s="120"/>
      <c r="I362" s="120"/>
      <c r="J362" s="120"/>
      <c r="K362" s="120">
        <v>1</v>
      </c>
      <c r="L362" s="10" t="s">
        <v>1389</v>
      </c>
      <c r="M362" s="11"/>
      <c r="N362" s="11"/>
    </row>
    <row r="363" spans="1:14">
      <c r="A363" s="4">
        <v>36</v>
      </c>
      <c r="B363" s="7" t="s">
        <v>1162</v>
      </c>
      <c r="C363" s="12" t="s">
        <v>289</v>
      </c>
      <c r="D363" s="12" t="s">
        <v>471</v>
      </c>
      <c r="E363" s="13" t="s">
        <v>1497</v>
      </c>
      <c r="F363" s="119">
        <v>39149</v>
      </c>
      <c r="G363" s="120"/>
      <c r="H363" s="120"/>
      <c r="I363" s="120"/>
      <c r="J363" s="120"/>
      <c r="K363" s="120">
        <v>1</v>
      </c>
      <c r="L363" s="10" t="s">
        <v>472</v>
      </c>
      <c r="M363" s="11" t="s">
        <v>262</v>
      </c>
      <c r="N363" s="11" t="s">
        <v>262</v>
      </c>
    </row>
    <row r="364" spans="1:14">
      <c r="A364" s="4">
        <v>37</v>
      </c>
      <c r="B364" s="7" t="s">
        <v>1162</v>
      </c>
      <c r="C364" s="12" t="s">
        <v>289</v>
      </c>
      <c r="D364" s="12" t="s">
        <v>473</v>
      </c>
      <c r="E364" s="13" t="s">
        <v>474</v>
      </c>
      <c r="F364" s="119" t="s">
        <v>475</v>
      </c>
      <c r="G364" s="120"/>
      <c r="H364" s="120"/>
      <c r="I364" s="120"/>
      <c r="J364" s="120"/>
      <c r="K364" s="120">
        <v>2</v>
      </c>
      <c r="L364" s="10" t="s">
        <v>476</v>
      </c>
      <c r="M364" s="11" t="s">
        <v>262</v>
      </c>
      <c r="N364" s="11" t="s">
        <v>262</v>
      </c>
    </row>
    <row r="365" spans="1:14">
      <c r="A365" s="4">
        <v>38</v>
      </c>
      <c r="B365" s="7" t="s">
        <v>1162</v>
      </c>
      <c r="C365" s="12" t="s">
        <v>289</v>
      </c>
      <c r="D365" s="12" t="s">
        <v>477</v>
      </c>
      <c r="E365" s="13" t="s">
        <v>478</v>
      </c>
      <c r="F365" s="119">
        <v>39271</v>
      </c>
      <c r="G365" s="120">
        <v>0</v>
      </c>
      <c r="H365" s="120">
        <v>0</v>
      </c>
      <c r="I365" s="120">
        <v>1</v>
      </c>
      <c r="J365" s="120">
        <v>0</v>
      </c>
      <c r="K365" s="120">
        <v>0</v>
      </c>
      <c r="L365" s="10" t="s">
        <v>479</v>
      </c>
      <c r="M365" s="11" t="s">
        <v>262</v>
      </c>
      <c r="N365" s="11" t="s">
        <v>262</v>
      </c>
    </row>
    <row r="366" spans="1:14" ht="52.8">
      <c r="A366" s="4">
        <v>39</v>
      </c>
      <c r="B366" s="7" t="s">
        <v>1162</v>
      </c>
      <c r="C366" s="12" t="s">
        <v>1347</v>
      </c>
      <c r="D366" s="12" t="s">
        <v>596</v>
      </c>
      <c r="E366" s="13" t="s">
        <v>1618</v>
      </c>
      <c r="F366" s="119">
        <v>39340</v>
      </c>
      <c r="G366" s="120"/>
      <c r="H366" s="120"/>
      <c r="I366" s="120">
        <v>1</v>
      </c>
      <c r="J366" s="120"/>
      <c r="K366" s="120"/>
      <c r="L366" s="10" t="s">
        <v>456</v>
      </c>
      <c r="M366" s="11" t="s">
        <v>403</v>
      </c>
      <c r="N366" s="11" t="s">
        <v>457</v>
      </c>
    </row>
    <row r="367" spans="1:14" ht="39.6">
      <c r="A367" s="4">
        <v>40</v>
      </c>
      <c r="B367" s="7" t="s">
        <v>1162</v>
      </c>
      <c r="C367" s="12" t="s">
        <v>1347</v>
      </c>
      <c r="D367" s="12" t="s">
        <v>1379</v>
      </c>
      <c r="E367" s="13" t="s">
        <v>458</v>
      </c>
      <c r="F367" s="119">
        <v>39349</v>
      </c>
      <c r="G367" s="120"/>
      <c r="H367" s="120"/>
      <c r="I367" s="120"/>
      <c r="J367" s="120">
        <v>1</v>
      </c>
      <c r="K367" s="120"/>
      <c r="L367" s="10" t="s">
        <v>187</v>
      </c>
      <c r="M367" s="11" t="s">
        <v>403</v>
      </c>
      <c r="N367" s="11" t="s">
        <v>403</v>
      </c>
    </row>
    <row r="368" spans="1:14" ht="39.6">
      <c r="A368" s="4">
        <v>41</v>
      </c>
      <c r="B368" s="7" t="s">
        <v>1162</v>
      </c>
      <c r="C368" s="12" t="s">
        <v>289</v>
      </c>
      <c r="D368" s="12" t="s">
        <v>473</v>
      </c>
      <c r="E368" s="13" t="s">
        <v>1497</v>
      </c>
      <c r="F368" s="119">
        <v>39242</v>
      </c>
      <c r="G368" s="120">
        <v>0</v>
      </c>
      <c r="H368" s="120">
        <v>0</v>
      </c>
      <c r="I368" s="120">
        <v>0</v>
      </c>
      <c r="J368" s="120">
        <v>0</v>
      </c>
      <c r="K368" s="120">
        <v>1</v>
      </c>
      <c r="L368" s="10" t="s">
        <v>999</v>
      </c>
      <c r="M368" s="11" t="s">
        <v>262</v>
      </c>
      <c r="N368" s="11" t="s">
        <v>262</v>
      </c>
    </row>
    <row r="369" spans="1:14" ht="52.8">
      <c r="A369" s="4">
        <v>42</v>
      </c>
      <c r="B369" s="7" t="s">
        <v>1162</v>
      </c>
      <c r="C369" s="12" t="s">
        <v>289</v>
      </c>
      <c r="D369" s="12" t="s">
        <v>1000</v>
      </c>
      <c r="E369" s="13" t="s">
        <v>1497</v>
      </c>
      <c r="F369" s="119" t="s">
        <v>1535</v>
      </c>
      <c r="G369" s="120">
        <v>0</v>
      </c>
      <c r="H369" s="120">
        <v>0</v>
      </c>
      <c r="I369" s="120">
        <v>0</v>
      </c>
      <c r="J369" s="120">
        <v>0</v>
      </c>
      <c r="K369" s="120">
        <v>2</v>
      </c>
      <c r="L369" s="10" t="s">
        <v>829</v>
      </c>
      <c r="M369" s="11" t="s">
        <v>262</v>
      </c>
      <c r="N369" s="11" t="s">
        <v>262</v>
      </c>
    </row>
    <row r="370" spans="1:14" ht="26.4">
      <c r="A370" s="4">
        <v>43</v>
      </c>
      <c r="B370" s="7" t="s">
        <v>1162</v>
      </c>
      <c r="C370" s="12" t="s">
        <v>140</v>
      </c>
      <c r="D370" s="12" t="s">
        <v>1554</v>
      </c>
      <c r="E370" s="13" t="s">
        <v>830</v>
      </c>
      <c r="F370" s="119" t="s">
        <v>1113</v>
      </c>
      <c r="G370" s="120"/>
      <c r="H370" s="120"/>
      <c r="I370" s="120"/>
      <c r="J370" s="120"/>
      <c r="K370" s="120">
        <v>1</v>
      </c>
      <c r="L370" s="10" t="s">
        <v>831</v>
      </c>
      <c r="M370" s="11" t="s">
        <v>159</v>
      </c>
      <c r="N370" s="11" t="s">
        <v>832</v>
      </c>
    </row>
    <row r="371" spans="1:14" ht="39.6">
      <c r="A371" s="4">
        <v>44</v>
      </c>
      <c r="B371" s="7" t="s">
        <v>1162</v>
      </c>
      <c r="C371" s="12" t="s">
        <v>179</v>
      </c>
      <c r="D371" s="12" t="s">
        <v>180</v>
      </c>
      <c r="E371" s="13" t="s">
        <v>833</v>
      </c>
      <c r="F371" s="119" t="s">
        <v>1986</v>
      </c>
      <c r="G371" s="120"/>
      <c r="H371" s="120"/>
      <c r="I371" s="120"/>
      <c r="J371" s="120"/>
      <c r="K371" s="120">
        <v>2</v>
      </c>
      <c r="L371" s="10" t="s">
        <v>834</v>
      </c>
      <c r="M371" s="11" t="s">
        <v>159</v>
      </c>
      <c r="N371" s="11" t="s">
        <v>835</v>
      </c>
    </row>
    <row r="372" spans="1:14" ht="39.6">
      <c r="A372" s="4">
        <v>45</v>
      </c>
      <c r="B372" s="7" t="s">
        <v>1162</v>
      </c>
      <c r="C372" s="12" t="s">
        <v>179</v>
      </c>
      <c r="D372" s="12" t="s">
        <v>180</v>
      </c>
      <c r="E372" s="13" t="s">
        <v>997</v>
      </c>
      <c r="F372" s="119" t="s">
        <v>1986</v>
      </c>
      <c r="G372" s="120">
        <v>0</v>
      </c>
      <c r="H372" s="120"/>
      <c r="I372" s="120">
        <v>1</v>
      </c>
      <c r="J372" s="120"/>
      <c r="K372" s="120"/>
      <c r="L372" s="10" t="s">
        <v>1816</v>
      </c>
      <c r="M372" s="11" t="s">
        <v>159</v>
      </c>
      <c r="N372" s="11" t="s">
        <v>159</v>
      </c>
    </row>
    <row r="373" spans="1:14" ht="39.6">
      <c r="A373" s="4">
        <v>46</v>
      </c>
      <c r="B373" s="7" t="s">
        <v>1162</v>
      </c>
      <c r="C373" s="12" t="s">
        <v>1347</v>
      </c>
      <c r="D373" s="18" t="s">
        <v>298</v>
      </c>
      <c r="E373" s="124" t="s">
        <v>1817</v>
      </c>
      <c r="F373" s="117">
        <v>39358</v>
      </c>
      <c r="G373" s="118"/>
      <c r="H373" s="120"/>
      <c r="I373" s="118">
        <v>1</v>
      </c>
      <c r="J373" s="118"/>
      <c r="K373" s="118"/>
      <c r="L373" s="125" t="s">
        <v>1818</v>
      </c>
      <c r="M373" s="124" t="s">
        <v>403</v>
      </c>
      <c r="N373" s="124" t="s">
        <v>403</v>
      </c>
    </row>
    <row r="374" spans="1:14" s="107" customFormat="1" ht="13.8">
      <c r="A374" s="126">
        <v>47</v>
      </c>
      <c r="B374" s="7" t="s">
        <v>1162</v>
      </c>
      <c r="C374" s="127" t="s">
        <v>533</v>
      </c>
      <c r="D374" s="128" t="s">
        <v>473</v>
      </c>
      <c r="E374" s="127" t="s">
        <v>1819</v>
      </c>
      <c r="F374" s="129">
        <v>39722</v>
      </c>
      <c r="G374" s="128">
        <v>0</v>
      </c>
      <c r="H374" s="128">
        <v>0</v>
      </c>
      <c r="I374" s="128">
        <v>0</v>
      </c>
      <c r="J374" s="128">
        <v>0</v>
      </c>
      <c r="K374" s="128">
        <v>3</v>
      </c>
      <c r="L374" s="127" t="s">
        <v>1820</v>
      </c>
      <c r="M374" s="130" t="s">
        <v>159</v>
      </c>
      <c r="N374" s="130" t="s">
        <v>159</v>
      </c>
    </row>
    <row r="375" spans="1:14" ht="16.5" customHeight="1">
      <c r="A375" s="4">
        <v>48</v>
      </c>
      <c r="B375" s="7" t="s">
        <v>1162</v>
      </c>
      <c r="C375" s="8" t="s">
        <v>140</v>
      </c>
      <c r="D375" s="8" t="s">
        <v>141</v>
      </c>
      <c r="E375" s="6" t="s">
        <v>1821</v>
      </c>
      <c r="F375" s="117" t="s">
        <v>1822</v>
      </c>
      <c r="G375" s="6"/>
      <c r="H375" s="6">
        <v>1</v>
      </c>
      <c r="I375" s="6"/>
      <c r="J375" s="6"/>
      <c r="K375" s="6"/>
      <c r="L375" s="8" t="s">
        <v>611</v>
      </c>
      <c r="M375" s="6" t="s">
        <v>1558</v>
      </c>
      <c r="N375" s="6"/>
    </row>
    <row r="376" spans="1:14" ht="38.25" customHeight="1">
      <c r="A376" s="4">
        <v>49</v>
      </c>
      <c r="B376" s="7" t="s">
        <v>1162</v>
      </c>
      <c r="C376" s="8" t="s">
        <v>1347</v>
      </c>
      <c r="D376" s="8" t="s">
        <v>612</v>
      </c>
      <c r="E376" s="6" t="s">
        <v>613</v>
      </c>
      <c r="F376" s="117" t="s">
        <v>614</v>
      </c>
      <c r="G376" s="6"/>
      <c r="H376" s="6"/>
      <c r="I376" s="6"/>
      <c r="J376" s="6">
        <v>1</v>
      </c>
      <c r="K376" s="6"/>
      <c r="L376" s="8" t="s">
        <v>615</v>
      </c>
      <c r="M376" s="6"/>
      <c r="N376" s="6" t="s">
        <v>616</v>
      </c>
    </row>
    <row r="377" spans="1:14" ht="51" customHeight="1">
      <c r="A377" s="131">
        <v>50</v>
      </c>
      <c r="B377" s="7" t="s">
        <v>1162</v>
      </c>
      <c r="C377" s="8" t="s">
        <v>533</v>
      </c>
      <c r="D377" s="8" t="s">
        <v>473</v>
      </c>
      <c r="E377" s="6" t="s">
        <v>617</v>
      </c>
      <c r="F377" s="117">
        <v>39510</v>
      </c>
      <c r="G377" s="6">
        <v>0</v>
      </c>
      <c r="H377" s="6">
        <v>1</v>
      </c>
      <c r="I377" s="6">
        <v>0</v>
      </c>
      <c r="J377" s="6">
        <v>0</v>
      </c>
      <c r="K377" s="6">
        <v>0</v>
      </c>
      <c r="L377" s="8" t="s">
        <v>618</v>
      </c>
      <c r="M377" s="6" t="s">
        <v>585</v>
      </c>
      <c r="N377" s="6" t="s">
        <v>286</v>
      </c>
    </row>
    <row r="378" spans="1:14" ht="38.25" customHeight="1">
      <c r="A378" s="4">
        <v>51</v>
      </c>
      <c r="B378" s="7" t="s">
        <v>1162</v>
      </c>
      <c r="C378" s="8" t="s">
        <v>533</v>
      </c>
      <c r="D378" s="8" t="s">
        <v>619</v>
      </c>
      <c r="E378" s="6" t="s">
        <v>620</v>
      </c>
      <c r="F378" s="117" t="s">
        <v>621</v>
      </c>
      <c r="G378" s="6">
        <v>0</v>
      </c>
      <c r="H378" s="6">
        <v>0</v>
      </c>
      <c r="I378" s="6">
        <v>1</v>
      </c>
      <c r="J378" s="6">
        <v>0</v>
      </c>
      <c r="K378" s="6">
        <v>0</v>
      </c>
      <c r="L378" s="8" t="s">
        <v>622</v>
      </c>
      <c r="M378" s="6" t="s">
        <v>286</v>
      </c>
      <c r="N378" s="6" t="s">
        <v>286</v>
      </c>
    </row>
    <row r="379" spans="1:14" s="28" customFormat="1" ht="79.2">
      <c r="A379" s="21">
        <v>1</v>
      </c>
      <c r="B379" s="92" t="s">
        <v>1163</v>
      </c>
      <c r="C379" s="92" t="s">
        <v>623</v>
      </c>
      <c r="D379" s="92" t="s">
        <v>624</v>
      </c>
      <c r="E379" s="132" t="s">
        <v>625</v>
      </c>
      <c r="F379" s="133">
        <v>39189</v>
      </c>
      <c r="G379" s="134"/>
      <c r="H379" s="134"/>
      <c r="I379" s="134">
        <v>1</v>
      </c>
      <c r="J379" s="134"/>
      <c r="K379" s="134"/>
      <c r="L379" s="125" t="s">
        <v>702</v>
      </c>
      <c r="M379" s="11" t="s">
        <v>262</v>
      </c>
      <c r="N379" s="11" t="s">
        <v>262</v>
      </c>
    </row>
    <row r="380" spans="1:14" s="28" customFormat="1" ht="26.4">
      <c r="A380" s="21">
        <v>2</v>
      </c>
      <c r="B380" s="92" t="s">
        <v>1163</v>
      </c>
      <c r="C380" s="92" t="s">
        <v>703</v>
      </c>
      <c r="D380" s="92" t="s">
        <v>704</v>
      </c>
      <c r="E380" s="132" t="s">
        <v>705</v>
      </c>
      <c r="F380" s="133">
        <v>39176</v>
      </c>
      <c r="G380" s="134"/>
      <c r="H380" s="134">
        <v>1</v>
      </c>
      <c r="I380" s="134"/>
      <c r="J380" s="134"/>
      <c r="K380" s="134"/>
      <c r="L380" s="125" t="s">
        <v>706</v>
      </c>
      <c r="M380" s="11" t="s">
        <v>470</v>
      </c>
      <c r="N380" s="11" t="s">
        <v>707</v>
      </c>
    </row>
    <row r="381" spans="1:14" s="28" customFormat="1" ht="26.4">
      <c r="A381" s="21">
        <v>3</v>
      </c>
      <c r="B381" s="92" t="s">
        <v>1163</v>
      </c>
      <c r="C381" s="92" t="s">
        <v>703</v>
      </c>
      <c r="D381" s="92" t="s">
        <v>708</v>
      </c>
      <c r="E381" s="132" t="s">
        <v>709</v>
      </c>
      <c r="F381" s="133">
        <v>39176</v>
      </c>
      <c r="G381" s="134"/>
      <c r="H381" s="134"/>
      <c r="I381" s="134">
        <v>1</v>
      </c>
      <c r="J381" s="134"/>
      <c r="K381" s="134"/>
      <c r="L381" s="125" t="s">
        <v>710</v>
      </c>
      <c r="M381" s="11" t="s">
        <v>262</v>
      </c>
      <c r="N381" s="11" t="s">
        <v>262</v>
      </c>
    </row>
    <row r="382" spans="1:14" s="28" customFormat="1">
      <c r="A382" s="21">
        <v>4</v>
      </c>
      <c r="B382" s="92" t="s">
        <v>1163</v>
      </c>
      <c r="C382" s="92" t="s">
        <v>703</v>
      </c>
      <c r="D382" s="92" t="s">
        <v>711</v>
      </c>
      <c r="E382" s="132" t="s">
        <v>771</v>
      </c>
      <c r="F382" s="133">
        <v>39184</v>
      </c>
      <c r="G382" s="134"/>
      <c r="H382" s="134"/>
      <c r="I382" s="134"/>
      <c r="J382" s="134"/>
      <c r="K382" s="134">
        <v>1</v>
      </c>
      <c r="L382" s="125" t="s">
        <v>712</v>
      </c>
      <c r="M382" s="11" t="s">
        <v>262</v>
      </c>
      <c r="N382" s="11" t="s">
        <v>262</v>
      </c>
    </row>
    <row r="383" spans="1:14" s="28" customFormat="1">
      <c r="A383" s="21">
        <v>5</v>
      </c>
      <c r="B383" s="92" t="s">
        <v>1163</v>
      </c>
      <c r="C383" s="92" t="s">
        <v>703</v>
      </c>
      <c r="D383" s="92" t="s">
        <v>713</v>
      </c>
      <c r="E383" s="132" t="s">
        <v>714</v>
      </c>
      <c r="F383" s="133">
        <v>39190</v>
      </c>
      <c r="G383" s="134"/>
      <c r="H383" s="134"/>
      <c r="I383" s="134"/>
      <c r="J383" s="134">
        <v>1</v>
      </c>
      <c r="K383" s="134"/>
      <c r="L383" s="125" t="s">
        <v>715</v>
      </c>
      <c r="M383" s="11" t="s">
        <v>470</v>
      </c>
      <c r="N383" s="11" t="s">
        <v>262</v>
      </c>
    </row>
    <row r="384" spans="1:14" s="28" customFormat="1" ht="26.4">
      <c r="A384" s="21">
        <v>6</v>
      </c>
      <c r="B384" s="92" t="s">
        <v>1163</v>
      </c>
      <c r="C384" s="92" t="s">
        <v>716</v>
      </c>
      <c r="D384" s="92" t="s">
        <v>717</v>
      </c>
      <c r="E384" s="132" t="s">
        <v>718</v>
      </c>
      <c r="F384" s="133">
        <v>39172</v>
      </c>
      <c r="G384" s="134"/>
      <c r="H384" s="134"/>
      <c r="I384" s="134"/>
      <c r="J384" s="134">
        <v>1</v>
      </c>
      <c r="K384" s="134"/>
      <c r="L384" s="125" t="s">
        <v>719</v>
      </c>
      <c r="M384" s="11" t="s">
        <v>262</v>
      </c>
      <c r="N384" s="11" t="s">
        <v>262</v>
      </c>
    </row>
    <row r="385" spans="1:14" s="28" customFormat="1" ht="26.4">
      <c r="A385" s="21">
        <v>7</v>
      </c>
      <c r="B385" s="92" t="s">
        <v>1163</v>
      </c>
      <c r="C385" s="92" t="s">
        <v>703</v>
      </c>
      <c r="D385" s="92" t="s">
        <v>720</v>
      </c>
      <c r="E385" s="132" t="s">
        <v>721</v>
      </c>
      <c r="F385" s="133">
        <v>39205</v>
      </c>
      <c r="G385" s="134"/>
      <c r="H385" s="134"/>
      <c r="I385" s="134">
        <v>1</v>
      </c>
      <c r="J385" s="134"/>
      <c r="K385" s="134"/>
      <c r="L385" s="125" t="s">
        <v>759</v>
      </c>
      <c r="M385" s="11" t="s">
        <v>262</v>
      </c>
      <c r="N385" s="11" t="s">
        <v>262</v>
      </c>
    </row>
    <row r="386" spans="1:14" s="28" customFormat="1" ht="26.4">
      <c r="A386" s="21">
        <v>8</v>
      </c>
      <c r="B386" s="92" t="s">
        <v>1163</v>
      </c>
      <c r="C386" s="92" t="s">
        <v>703</v>
      </c>
      <c r="D386" s="92" t="s">
        <v>708</v>
      </c>
      <c r="E386" s="132" t="s">
        <v>760</v>
      </c>
      <c r="F386" s="133">
        <v>39207</v>
      </c>
      <c r="G386" s="134"/>
      <c r="H386" s="134">
        <v>1</v>
      </c>
      <c r="I386" s="134"/>
      <c r="J386" s="134"/>
      <c r="K386" s="134"/>
      <c r="L386" s="125" t="s">
        <v>761</v>
      </c>
      <c r="M386" s="11" t="s">
        <v>762</v>
      </c>
      <c r="N386" s="11" t="s">
        <v>262</v>
      </c>
    </row>
    <row r="387" spans="1:14" s="28" customFormat="1" ht="52.8">
      <c r="A387" s="21">
        <v>9</v>
      </c>
      <c r="B387" s="92" t="s">
        <v>1163</v>
      </c>
      <c r="C387" s="92" t="s">
        <v>703</v>
      </c>
      <c r="D387" s="92" t="s">
        <v>720</v>
      </c>
      <c r="E387" s="132" t="s">
        <v>763</v>
      </c>
      <c r="F387" s="133">
        <v>39211</v>
      </c>
      <c r="G387" s="134"/>
      <c r="H387" s="134"/>
      <c r="I387" s="134"/>
      <c r="J387" s="134">
        <v>1</v>
      </c>
      <c r="K387" s="134"/>
      <c r="L387" s="125" t="s">
        <v>764</v>
      </c>
      <c r="M387" s="11" t="s">
        <v>765</v>
      </c>
      <c r="N387" s="11" t="s">
        <v>262</v>
      </c>
    </row>
    <row r="388" spans="1:14" s="28" customFormat="1" ht="26.4">
      <c r="A388" s="21">
        <v>10</v>
      </c>
      <c r="B388" s="92" t="s">
        <v>1163</v>
      </c>
      <c r="C388" s="92" t="s">
        <v>703</v>
      </c>
      <c r="D388" s="92" t="s">
        <v>708</v>
      </c>
      <c r="E388" s="132" t="s">
        <v>766</v>
      </c>
      <c r="F388" s="133">
        <v>39218</v>
      </c>
      <c r="G388" s="134"/>
      <c r="H388" s="134"/>
      <c r="I388" s="134">
        <v>1</v>
      </c>
      <c r="J388" s="134"/>
      <c r="K388" s="134"/>
      <c r="L388" s="125" t="s">
        <v>767</v>
      </c>
      <c r="M388" s="11" t="s">
        <v>262</v>
      </c>
      <c r="N388" s="11" t="s">
        <v>262</v>
      </c>
    </row>
    <row r="389" spans="1:14" s="28" customFormat="1" ht="52.8">
      <c r="A389" s="21">
        <v>11</v>
      </c>
      <c r="B389" s="92" t="s">
        <v>1163</v>
      </c>
      <c r="C389" s="92" t="s">
        <v>716</v>
      </c>
      <c r="D389" s="92" t="s">
        <v>717</v>
      </c>
      <c r="E389" s="132" t="s">
        <v>768</v>
      </c>
      <c r="F389" s="133">
        <v>39204</v>
      </c>
      <c r="G389" s="134"/>
      <c r="H389" s="134"/>
      <c r="I389" s="134">
        <v>1</v>
      </c>
      <c r="J389" s="134"/>
      <c r="K389" s="134"/>
      <c r="L389" s="125" t="s">
        <v>263</v>
      </c>
      <c r="M389" s="11" t="s">
        <v>262</v>
      </c>
      <c r="N389" s="11" t="s">
        <v>262</v>
      </c>
    </row>
    <row r="390" spans="1:14" s="28" customFormat="1" ht="26.4">
      <c r="A390" s="21">
        <v>12</v>
      </c>
      <c r="B390" s="92" t="s">
        <v>1163</v>
      </c>
      <c r="C390" s="92" t="s">
        <v>716</v>
      </c>
      <c r="D390" s="92" t="s">
        <v>264</v>
      </c>
      <c r="E390" s="132" t="s">
        <v>265</v>
      </c>
      <c r="F390" s="133">
        <v>39209</v>
      </c>
      <c r="G390" s="134"/>
      <c r="H390" s="134"/>
      <c r="I390" s="134"/>
      <c r="J390" s="134">
        <v>1</v>
      </c>
      <c r="K390" s="134"/>
      <c r="L390" s="125" t="s">
        <v>266</v>
      </c>
      <c r="M390" s="11" t="s">
        <v>262</v>
      </c>
      <c r="N390" s="11" t="s">
        <v>262</v>
      </c>
    </row>
    <row r="391" spans="1:14" s="28" customFormat="1" ht="79.2">
      <c r="A391" s="21">
        <v>13</v>
      </c>
      <c r="B391" s="92" t="s">
        <v>1163</v>
      </c>
      <c r="C391" s="92" t="s">
        <v>623</v>
      </c>
      <c r="D391" s="92" t="s">
        <v>267</v>
      </c>
      <c r="E391" s="132" t="s">
        <v>268</v>
      </c>
      <c r="F391" s="133">
        <v>39245</v>
      </c>
      <c r="G391" s="134"/>
      <c r="H391" s="134"/>
      <c r="I391" s="134">
        <v>1</v>
      </c>
      <c r="J391" s="134"/>
      <c r="K391" s="134"/>
      <c r="L391" s="124" t="s">
        <v>1693</v>
      </c>
      <c r="M391" s="11" t="s">
        <v>262</v>
      </c>
      <c r="N391" s="11" t="s">
        <v>262</v>
      </c>
    </row>
    <row r="392" spans="1:14" s="28" customFormat="1" ht="79.2">
      <c r="A392" s="21">
        <v>14</v>
      </c>
      <c r="B392" s="92" t="s">
        <v>1163</v>
      </c>
      <c r="C392" s="92" t="s">
        <v>623</v>
      </c>
      <c r="D392" s="92" t="s">
        <v>624</v>
      </c>
      <c r="E392" s="132" t="s">
        <v>1694</v>
      </c>
      <c r="F392" s="133">
        <v>39256</v>
      </c>
      <c r="G392" s="134"/>
      <c r="H392" s="134"/>
      <c r="I392" s="134"/>
      <c r="J392" s="134">
        <v>1</v>
      </c>
      <c r="K392" s="134"/>
      <c r="L392" s="124" t="s">
        <v>1695</v>
      </c>
      <c r="M392" s="11" t="s">
        <v>262</v>
      </c>
      <c r="N392" s="11" t="s">
        <v>262</v>
      </c>
    </row>
    <row r="393" spans="1:14" s="28" customFormat="1" ht="39.6">
      <c r="A393" s="21">
        <v>15</v>
      </c>
      <c r="B393" s="92" t="s">
        <v>1163</v>
      </c>
      <c r="C393" s="92" t="s">
        <v>623</v>
      </c>
      <c r="D393" s="92" t="s">
        <v>624</v>
      </c>
      <c r="E393" s="132" t="s">
        <v>1696</v>
      </c>
      <c r="F393" s="133">
        <v>39258</v>
      </c>
      <c r="G393" s="134"/>
      <c r="H393" s="134"/>
      <c r="I393" s="134">
        <v>1</v>
      </c>
      <c r="J393" s="134"/>
      <c r="K393" s="134"/>
      <c r="L393" s="125" t="s">
        <v>336</v>
      </c>
      <c r="M393" s="11" t="s">
        <v>262</v>
      </c>
      <c r="N393" s="11" t="s">
        <v>262</v>
      </c>
    </row>
    <row r="394" spans="1:14" s="28" customFormat="1" ht="52.8">
      <c r="A394" s="21">
        <v>16</v>
      </c>
      <c r="B394" s="92" t="s">
        <v>1163</v>
      </c>
      <c r="C394" s="92" t="s">
        <v>623</v>
      </c>
      <c r="D394" s="92" t="s">
        <v>624</v>
      </c>
      <c r="E394" s="132" t="s">
        <v>771</v>
      </c>
      <c r="F394" s="133">
        <v>39241</v>
      </c>
      <c r="G394" s="134"/>
      <c r="H394" s="134"/>
      <c r="I394" s="134"/>
      <c r="J394" s="134"/>
      <c r="K394" s="134">
        <v>1</v>
      </c>
      <c r="L394" s="125" t="s">
        <v>689</v>
      </c>
      <c r="M394" s="11" t="s">
        <v>262</v>
      </c>
      <c r="N394" s="11" t="s">
        <v>262</v>
      </c>
    </row>
    <row r="395" spans="1:14" s="28" customFormat="1">
      <c r="A395" s="21">
        <v>17</v>
      </c>
      <c r="B395" s="92" t="s">
        <v>1163</v>
      </c>
      <c r="C395" s="92" t="s">
        <v>703</v>
      </c>
      <c r="D395" s="92" t="s">
        <v>708</v>
      </c>
      <c r="E395" s="132" t="s">
        <v>783</v>
      </c>
      <c r="F395" s="133">
        <v>39242</v>
      </c>
      <c r="G395" s="134"/>
      <c r="H395" s="134"/>
      <c r="I395" s="134"/>
      <c r="J395" s="134">
        <v>1</v>
      </c>
      <c r="K395" s="134"/>
      <c r="L395" s="125" t="s">
        <v>784</v>
      </c>
      <c r="M395" s="11" t="s">
        <v>262</v>
      </c>
      <c r="N395" s="11" t="s">
        <v>262</v>
      </c>
    </row>
    <row r="396" spans="1:14" s="28" customFormat="1">
      <c r="A396" s="21">
        <v>18</v>
      </c>
      <c r="B396" s="92" t="s">
        <v>1163</v>
      </c>
      <c r="C396" s="92" t="s">
        <v>703</v>
      </c>
      <c r="D396" s="92" t="s">
        <v>713</v>
      </c>
      <c r="E396" s="132" t="s">
        <v>785</v>
      </c>
      <c r="F396" s="133">
        <v>39244</v>
      </c>
      <c r="G396" s="134"/>
      <c r="H396" s="134"/>
      <c r="I396" s="134"/>
      <c r="J396" s="134">
        <v>1</v>
      </c>
      <c r="K396" s="134"/>
      <c r="L396" s="125" t="s">
        <v>786</v>
      </c>
      <c r="M396" s="11" t="s">
        <v>262</v>
      </c>
      <c r="N396" s="11" t="s">
        <v>262</v>
      </c>
    </row>
    <row r="397" spans="1:14" s="28" customFormat="1">
      <c r="A397" s="21">
        <v>19</v>
      </c>
      <c r="B397" s="92" t="s">
        <v>1163</v>
      </c>
      <c r="C397" s="92" t="s">
        <v>703</v>
      </c>
      <c r="D397" s="92" t="s">
        <v>704</v>
      </c>
      <c r="E397" s="132" t="s">
        <v>771</v>
      </c>
      <c r="F397" s="133">
        <v>39255</v>
      </c>
      <c r="G397" s="134"/>
      <c r="H397" s="134"/>
      <c r="I397" s="134"/>
      <c r="J397" s="134"/>
      <c r="K397" s="134">
        <v>1</v>
      </c>
      <c r="L397" s="125" t="s">
        <v>787</v>
      </c>
      <c r="M397" s="11" t="s">
        <v>262</v>
      </c>
      <c r="N397" s="11" t="s">
        <v>262</v>
      </c>
    </row>
    <row r="398" spans="1:14" s="28" customFormat="1">
      <c r="A398" s="21">
        <v>20</v>
      </c>
      <c r="B398" s="92" t="s">
        <v>1163</v>
      </c>
      <c r="C398" s="92" t="s">
        <v>703</v>
      </c>
      <c r="D398" s="92" t="s">
        <v>711</v>
      </c>
      <c r="E398" s="132" t="s">
        <v>788</v>
      </c>
      <c r="F398" s="133">
        <v>39258</v>
      </c>
      <c r="G398" s="134"/>
      <c r="H398" s="134">
        <v>1</v>
      </c>
      <c r="I398" s="134"/>
      <c r="J398" s="134"/>
      <c r="K398" s="134"/>
      <c r="L398" s="125" t="s">
        <v>789</v>
      </c>
      <c r="M398" s="11" t="s">
        <v>262</v>
      </c>
      <c r="N398" s="11" t="s">
        <v>262</v>
      </c>
    </row>
    <row r="399" spans="1:14" s="28" customFormat="1" ht="26.4">
      <c r="A399" s="21">
        <v>21</v>
      </c>
      <c r="B399" s="92" t="s">
        <v>1163</v>
      </c>
      <c r="C399" s="92" t="s">
        <v>703</v>
      </c>
      <c r="D399" s="92" t="s">
        <v>711</v>
      </c>
      <c r="E399" s="132" t="s">
        <v>790</v>
      </c>
      <c r="F399" s="133">
        <v>39258</v>
      </c>
      <c r="G399" s="134"/>
      <c r="H399" s="134">
        <v>1</v>
      </c>
      <c r="I399" s="134"/>
      <c r="J399" s="134"/>
      <c r="K399" s="134"/>
      <c r="L399" s="125" t="s">
        <v>791</v>
      </c>
      <c r="M399" s="11" t="s">
        <v>262</v>
      </c>
      <c r="N399" s="11" t="s">
        <v>262</v>
      </c>
    </row>
    <row r="400" spans="1:14" s="28" customFormat="1" ht="26.4">
      <c r="A400" s="21">
        <v>22</v>
      </c>
      <c r="B400" s="92" t="s">
        <v>1163</v>
      </c>
      <c r="C400" s="92" t="s">
        <v>792</v>
      </c>
      <c r="D400" s="92" t="s">
        <v>793</v>
      </c>
      <c r="E400" s="132" t="s">
        <v>794</v>
      </c>
      <c r="F400" s="133">
        <v>39239</v>
      </c>
      <c r="G400" s="134"/>
      <c r="H400" s="134"/>
      <c r="I400" s="134">
        <v>1</v>
      </c>
      <c r="J400" s="134"/>
      <c r="K400" s="134"/>
      <c r="L400" s="125" t="s">
        <v>1655</v>
      </c>
      <c r="M400" s="11" t="s">
        <v>262</v>
      </c>
      <c r="N400" s="11" t="s">
        <v>262</v>
      </c>
    </row>
    <row r="401" spans="1:14" s="28" customFormat="1" ht="39.6">
      <c r="A401" s="21">
        <v>23</v>
      </c>
      <c r="B401" s="92" t="s">
        <v>1163</v>
      </c>
      <c r="C401" s="92" t="s">
        <v>792</v>
      </c>
      <c r="D401" s="92" t="s">
        <v>1656</v>
      </c>
      <c r="E401" s="132" t="s">
        <v>1657</v>
      </c>
      <c r="F401" s="133">
        <v>39253</v>
      </c>
      <c r="G401" s="134"/>
      <c r="H401" s="134"/>
      <c r="I401" s="134">
        <v>1</v>
      </c>
      <c r="J401" s="134"/>
      <c r="K401" s="134"/>
      <c r="L401" s="125" t="s">
        <v>1658</v>
      </c>
      <c r="M401" s="11" t="s">
        <v>262</v>
      </c>
      <c r="N401" s="11" t="s">
        <v>262</v>
      </c>
    </row>
    <row r="402" spans="1:14" s="28" customFormat="1" ht="52.8">
      <c r="A402" s="21">
        <v>24</v>
      </c>
      <c r="B402" s="92" t="s">
        <v>1163</v>
      </c>
      <c r="C402" s="92" t="s">
        <v>792</v>
      </c>
      <c r="D402" s="92" t="s">
        <v>1656</v>
      </c>
      <c r="E402" s="132" t="s">
        <v>771</v>
      </c>
      <c r="F402" s="133">
        <v>39256</v>
      </c>
      <c r="G402" s="134"/>
      <c r="H402" s="134"/>
      <c r="I402" s="134"/>
      <c r="J402" s="134"/>
      <c r="K402" s="134">
        <v>1</v>
      </c>
      <c r="L402" s="125" t="s">
        <v>51</v>
      </c>
      <c r="M402" s="11" t="s">
        <v>262</v>
      </c>
      <c r="N402" s="11" t="s">
        <v>262</v>
      </c>
    </row>
    <row r="403" spans="1:14" s="28" customFormat="1">
      <c r="A403" s="21">
        <v>25</v>
      </c>
      <c r="B403" s="92" t="s">
        <v>1163</v>
      </c>
      <c r="C403" s="92" t="s">
        <v>716</v>
      </c>
      <c r="D403" s="92" t="s">
        <v>52</v>
      </c>
      <c r="E403" s="132" t="s">
        <v>53</v>
      </c>
      <c r="F403" s="133">
        <v>39250</v>
      </c>
      <c r="G403" s="134"/>
      <c r="H403" s="134"/>
      <c r="I403" s="134"/>
      <c r="J403" s="134"/>
      <c r="K403" s="134">
        <v>1</v>
      </c>
      <c r="L403" s="125" t="s">
        <v>1350</v>
      </c>
      <c r="M403" s="11" t="s">
        <v>262</v>
      </c>
      <c r="N403" s="11" t="s">
        <v>262</v>
      </c>
    </row>
    <row r="404" spans="1:14" s="28" customFormat="1">
      <c r="A404" s="21">
        <v>26</v>
      </c>
      <c r="B404" s="92" t="s">
        <v>1163</v>
      </c>
      <c r="C404" s="92" t="s">
        <v>716</v>
      </c>
      <c r="D404" s="92" t="s">
        <v>1351</v>
      </c>
      <c r="E404" s="132" t="s">
        <v>771</v>
      </c>
      <c r="F404" s="133">
        <v>39254</v>
      </c>
      <c r="G404" s="134"/>
      <c r="H404" s="134"/>
      <c r="I404" s="134"/>
      <c r="J404" s="134"/>
      <c r="K404" s="134">
        <v>1</v>
      </c>
      <c r="L404" s="125" t="s">
        <v>1352</v>
      </c>
      <c r="M404" s="11" t="s">
        <v>262</v>
      </c>
      <c r="N404" s="11" t="s">
        <v>262</v>
      </c>
    </row>
    <row r="405" spans="1:14" s="28" customFormat="1">
      <c r="A405" s="21">
        <v>27</v>
      </c>
      <c r="B405" s="92" t="s">
        <v>1163</v>
      </c>
      <c r="C405" s="92" t="s">
        <v>716</v>
      </c>
      <c r="D405" s="92" t="s">
        <v>264</v>
      </c>
      <c r="E405" s="132" t="s">
        <v>1353</v>
      </c>
      <c r="F405" s="133">
        <v>39256</v>
      </c>
      <c r="G405" s="134"/>
      <c r="H405" s="134"/>
      <c r="I405" s="134"/>
      <c r="J405" s="134"/>
      <c r="K405" s="134">
        <v>1</v>
      </c>
      <c r="L405" s="125" t="s">
        <v>1354</v>
      </c>
      <c r="M405" s="11" t="s">
        <v>262</v>
      </c>
      <c r="N405" s="11" t="s">
        <v>262</v>
      </c>
    </row>
    <row r="406" spans="1:14" s="28" customFormat="1" ht="52.8">
      <c r="A406" s="21">
        <v>28</v>
      </c>
      <c r="B406" s="92" t="s">
        <v>1163</v>
      </c>
      <c r="C406" s="21" t="s">
        <v>623</v>
      </c>
      <c r="D406" s="21" t="s">
        <v>624</v>
      </c>
      <c r="E406" s="124" t="s">
        <v>1355</v>
      </c>
      <c r="F406" s="133">
        <v>39269</v>
      </c>
      <c r="G406" s="135"/>
      <c r="H406" s="135"/>
      <c r="I406" s="135"/>
      <c r="J406" s="135">
        <v>1</v>
      </c>
      <c r="K406" s="135"/>
      <c r="L406" s="125" t="s">
        <v>1356</v>
      </c>
      <c r="M406" s="11" t="s">
        <v>262</v>
      </c>
      <c r="N406" s="11" t="s">
        <v>262</v>
      </c>
    </row>
    <row r="407" spans="1:14" s="28" customFormat="1" ht="79.2">
      <c r="A407" s="21">
        <v>29</v>
      </c>
      <c r="B407" s="92" t="s">
        <v>1163</v>
      </c>
      <c r="C407" s="92" t="s">
        <v>623</v>
      </c>
      <c r="D407" s="92" t="s">
        <v>1807</v>
      </c>
      <c r="E407" s="132" t="s">
        <v>1497</v>
      </c>
      <c r="F407" s="133">
        <v>39259</v>
      </c>
      <c r="G407" s="134"/>
      <c r="H407" s="134"/>
      <c r="I407" s="134"/>
      <c r="J407" s="134"/>
      <c r="K407" s="134">
        <v>1</v>
      </c>
      <c r="L407" s="124" t="s">
        <v>1808</v>
      </c>
      <c r="M407" s="11" t="s">
        <v>262</v>
      </c>
      <c r="N407" s="11" t="s">
        <v>262</v>
      </c>
    </row>
    <row r="408" spans="1:14" s="28" customFormat="1" ht="26.4">
      <c r="A408" s="21">
        <v>30</v>
      </c>
      <c r="B408" s="92" t="s">
        <v>1163</v>
      </c>
      <c r="C408" s="21" t="s">
        <v>703</v>
      </c>
      <c r="D408" s="21" t="s">
        <v>704</v>
      </c>
      <c r="E408" s="124" t="s">
        <v>555</v>
      </c>
      <c r="F408" s="133">
        <v>39264</v>
      </c>
      <c r="G408" s="135"/>
      <c r="H408" s="135"/>
      <c r="I408" s="135">
        <v>1</v>
      </c>
      <c r="J408" s="135"/>
      <c r="K408" s="135"/>
      <c r="L408" s="125" t="s">
        <v>1579</v>
      </c>
      <c r="M408" s="11" t="s">
        <v>262</v>
      </c>
      <c r="N408" s="11" t="s">
        <v>262</v>
      </c>
    </row>
    <row r="409" spans="1:14" s="28" customFormat="1" ht="26.4">
      <c r="A409" s="21">
        <v>31</v>
      </c>
      <c r="B409" s="92" t="s">
        <v>1163</v>
      </c>
      <c r="C409" s="92" t="s">
        <v>703</v>
      </c>
      <c r="D409" s="92" t="s">
        <v>713</v>
      </c>
      <c r="E409" s="132" t="s">
        <v>1580</v>
      </c>
      <c r="F409" s="133">
        <v>39262</v>
      </c>
      <c r="G409" s="134"/>
      <c r="H409" s="134"/>
      <c r="I409" s="134"/>
      <c r="J409" s="134">
        <v>1</v>
      </c>
      <c r="K409" s="134"/>
      <c r="L409" s="10" t="s">
        <v>1581</v>
      </c>
      <c r="M409" s="11" t="s">
        <v>262</v>
      </c>
      <c r="N409" s="11" t="s">
        <v>262</v>
      </c>
    </row>
    <row r="410" spans="1:14" s="28" customFormat="1">
      <c r="A410" s="21">
        <v>32</v>
      </c>
      <c r="B410" s="92" t="s">
        <v>1163</v>
      </c>
      <c r="C410" s="92" t="s">
        <v>703</v>
      </c>
      <c r="D410" s="92" t="s">
        <v>711</v>
      </c>
      <c r="E410" s="132" t="s">
        <v>1497</v>
      </c>
      <c r="F410" s="133">
        <v>39266</v>
      </c>
      <c r="G410" s="134"/>
      <c r="H410" s="134"/>
      <c r="I410" s="134"/>
      <c r="J410" s="134"/>
      <c r="K410" s="134">
        <v>1</v>
      </c>
      <c r="L410" s="10" t="s">
        <v>1582</v>
      </c>
      <c r="M410" s="11" t="s">
        <v>262</v>
      </c>
      <c r="N410" s="11" t="s">
        <v>262</v>
      </c>
    </row>
    <row r="411" spans="1:14" s="28" customFormat="1">
      <c r="A411" s="21">
        <v>33</v>
      </c>
      <c r="B411" s="92" t="s">
        <v>1163</v>
      </c>
      <c r="C411" s="92" t="s">
        <v>703</v>
      </c>
      <c r="D411" s="92" t="s">
        <v>708</v>
      </c>
      <c r="E411" s="132" t="s">
        <v>1497</v>
      </c>
      <c r="F411" s="133">
        <v>39270</v>
      </c>
      <c r="G411" s="134"/>
      <c r="H411" s="134"/>
      <c r="I411" s="134"/>
      <c r="J411" s="134"/>
      <c r="K411" s="134">
        <v>1</v>
      </c>
      <c r="L411" s="125" t="s">
        <v>1582</v>
      </c>
      <c r="M411" s="11" t="s">
        <v>262</v>
      </c>
      <c r="N411" s="11" t="s">
        <v>262</v>
      </c>
    </row>
    <row r="412" spans="1:14" s="28" customFormat="1" ht="52.8">
      <c r="A412" s="21">
        <v>34</v>
      </c>
      <c r="B412" s="92" t="s">
        <v>1163</v>
      </c>
      <c r="C412" s="92" t="s">
        <v>792</v>
      </c>
      <c r="D412" s="92" t="s">
        <v>1656</v>
      </c>
      <c r="E412" s="132" t="s">
        <v>1583</v>
      </c>
      <c r="F412" s="133">
        <v>39260</v>
      </c>
      <c r="G412" s="134"/>
      <c r="H412" s="134"/>
      <c r="I412" s="134">
        <v>1</v>
      </c>
      <c r="J412" s="134"/>
      <c r="K412" s="134"/>
      <c r="L412" s="125" t="s">
        <v>892</v>
      </c>
      <c r="M412" s="11" t="s">
        <v>262</v>
      </c>
      <c r="N412" s="11" t="s">
        <v>262</v>
      </c>
    </row>
    <row r="413" spans="1:14" s="28" customFormat="1" ht="52.8">
      <c r="A413" s="21">
        <v>35</v>
      </c>
      <c r="B413" s="92" t="s">
        <v>1163</v>
      </c>
      <c r="C413" s="92" t="s">
        <v>792</v>
      </c>
      <c r="D413" s="92" t="s">
        <v>793</v>
      </c>
      <c r="E413" s="132" t="s">
        <v>893</v>
      </c>
      <c r="F413" s="133">
        <v>39263</v>
      </c>
      <c r="G413" s="134"/>
      <c r="H413" s="134"/>
      <c r="I413" s="134">
        <v>1</v>
      </c>
      <c r="J413" s="134"/>
      <c r="K413" s="134"/>
      <c r="L413" s="125" t="s">
        <v>1593</v>
      </c>
      <c r="M413" s="11" t="s">
        <v>262</v>
      </c>
      <c r="N413" s="11" t="s">
        <v>262</v>
      </c>
    </row>
    <row r="414" spans="1:14" s="28" customFormat="1" ht="52.8">
      <c r="A414" s="21">
        <v>36</v>
      </c>
      <c r="B414" s="92" t="s">
        <v>1163</v>
      </c>
      <c r="C414" s="92" t="s">
        <v>792</v>
      </c>
      <c r="D414" s="92" t="s">
        <v>1656</v>
      </c>
      <c r="E414" s="132" t="s">
        <v>1594</v>
      </c>
      <c r="F414" s="133">
        <v>39265</v>
      </c>
      <c r="G414" s="134"/>
      <c r="H414" s="134"/>
      <c r="I414" s="134">
        <v>1</v>
      </c>
      <c r="J414" s="134"/>
      <c r="K414" s="134"/>
      <c r="L414" s="125" t="s">
        <v>1595</v>
      </c>
      <c r="M414" s="11" t="s">
        <v>262</v>
      </c>
      <c r="N414" s="11" t="s">
        <v>262</v>
      </c>
    </row>
    <row r="415" spans="1:14" s="28" customFormat="1" ht="39.6">
      <c r="A415" s="21">
        <v>37</v>
      </c>
      <c r="B415" s="92" t="s">
        <v>1163</v>
      </c>
      <c r="C415" s="92" t="s">
        <v>792</v>
      </c>
      <c r="D415" s="92" t="s">
        <v>1656</v>
      </c>
      <c r="E415" s="132" t="s">
        <v>1596</v>
      </c>
      <c r="F415" s="133">
        <v>39287</v>
      </c>
      <c r="G415" s="134"/>
      <c r="H415" s="134"/>
      <c r="I415" s="134"/>
      <c r="J415" s="134">
        <v>1</v>
      </c>
      <c r="K415" s="134"/>
      <c r="L415" s="125" t="s">
        <v>1597</v>
      </c>
      <c r="M415" s="11"/>
      <c r="N415" s="11"/>
    </row>
    <row r="416" spans="1:14" s="28" customFormat="1">
      <c r="A416" s="21">
        <v>38</v>
      </c>
      <c r="B416" s="92" t="s">
        <v>1163</v>
      </c>
      <c r="C416" s="92" t="s">
        <v>792</v>
      </c>
      <c r="D416" s="92" t="s">
        <v>1656</v>
      </c>
      <c r="E416" s="132" t="s">
        <v>771</v>
      </c>
      <c r="F416" s="133">
        <v>39277</v>
      </c>
      <c r="G416" s="134"/>
      <c r="H416" s="134"/>
      <c r="I416" s="134"/>
      <c r="J416" s="134"/>
      <c r="K416" s="134">
        <v>1</v>
      </c>
      <c r="L416" s="125" t="s">
        <v>1598</v>
      </c>
      <c r="M416" s="11" t="s">
        <v>262</v>
      </c>
      <c r="N416" s="11" t="s">
        <v>262</v>
      </c>
    </row>
    <row r="417" spans="1:14" s="28" customFormat="1" ht="39.6">
      <c r="A417" s="21">
        <v>39</v>
      </c>
      <c r="B417" s="92" t="s">
        <v>1163</v>
      </c>
      <c r="C417" s="92" t="s">
        <v>716</v>
      </c>
      <c r="D417" s="92" t="s">
        <v>717</v>
      </c>
      <c r="E417" s="132" t="s">
        <v>1497</v>
      </c>
      <c r="F417" s="133">
        <v>39265</v>
      </c>
      <c r="G417" s="134"/>
      <c r="H417" s="134"/>
      <c r="I417" s="134"/>
      <c r="J417" s="134"/>
      <c r="K417" s="134">
        <v>1</v>
      </c>
      <c r="L417" s="125" t="s">
        <v>605</v>
      </c>
      <c r="M417" s="11" t="s">
        <v>262</v>
      </c>
      <c r="N417" s="11" t="s">
        <v>262</v>
      </c>
    </row>
    <row r="418" spans="1:14" s="28" customFormat="1">
      <c r="A418" s="21">
        <v>40</v>
      </c>
      <c r="B418" s="92" t="s">
        <v>1163</v>
      </c>
      <c r="C418" s="92" t="s">
        <v>716</v>
      </c>
      <c r="D418" s="92" t="s">
        <v>717</v>
      </c>
      <c r="E418" s="132" t="s">
        <v>1497</v>
      </c>
      <c r="F418" s="133">
        <v>39265</v>
      </c>
      <c r="G418" s="134"/>
      <c r="H418" s="134"/>
      <c r="I418" s="134"/>
      <c r="J418" s="134"/>
      <c r="K418" s="134">
        <v>1</v>
      </c>
      <c r="L418" s="125" t="s">
        <v>606</v>
      </c>
      <c r="M418" s="11" t="s">
        <v>262</v>
      </c>
      <c r="N418" s="11" t="s">
        <v>262</v>
      </c>
    </row>
    <row r="419" spans="1:14" s="28" customFormat="1">
      <c r="A419" s="21">
        <v>41</v>
      </c>
      <c r="B419" s="92" t="s">
        <v>1163</v>
      </c>
      <c r="C419" s="92" t="s">
        <v>716</v>
      </c>
      <c r="D419" s="92" t="s">
        <v>264</v>
      </c>
      <c r="E419" s="132" t="s">
        <v>607</v>
      </c>
      <c r="F419" s="133">
        <v>39275</v>
      </c>
      <c r="G419" s="134"/>
      <c r="H419" s="134"/>
      <c r="I419" s="134"/>
      <c r="J419" s="134">
        <v>1</v>
      </c>
      <c r="K419" s="134"/>
      <c r="L419" s="125" t="s">
        <v>608</v>
      </c>
      <c r="M419" s="11" t="s">
        <v>262</v>
      </c>
      <c r="N419" s="11" t="s">
        <v>262</v>
      </c>
    </row>
    <row r="420" spans="1:14" s="28" customFormat="1" ht="26.4">
      <c r="A420" s="21">
        <v>42</v>
      </c>
      <c r="B420" s="92" t="s">
        <v>1163</v>
      </c>
      <c r="C420" s="92" t="s">
        <v>716</v>
      </c>
      <c r="D420" s="92" t="s">
        <v>264</v>
      </c>
      <c r="E420" s="132" t="s">
        <v>771</v>
      </c>
      <c r="F420" s="133">
        <v>39276</v>
      </c>
      <c r="G420" s="134"/>
      <c r="H420" s="134"/>
      <c r="I420" s="134"/>
      <c r="J420" s="134"/>
      <c r="K420" s="134">
        <v>1</v>
      </c>
      <c r="L420" s="125" t="s">
        <v>609</v>
      </c>
      <c r="M420" s="11" t="s">
        <v>262</v>
      </c>
      <c r="N420" s="11" t="s">
        <v>262</v>
      </c>
    </row>
    <row r="421" spans="1:14" s="28" customFormat="1" ht="39.6">
      <c r="A421" s="21">
        <v>43</v>
      </c>
      <c r="B421" s="92" t="s">
        <v>1163</v>
      </c>
      <c r="C421" s="92" t="s">
        <v>716</v>
      </c>
      <c r="D421" s="92" t="s">
        <v>264</v>
      </c>
      <c r="E421" s="132" t="s">
        <v>771</v>
      </c>
      <c r="F421" s="133">
        <v>39281</v>
      </c>
      <c r="G421" s="134"/>
      <c r="H421" s="134"/>
      <c r="I421" s="134"/>
      <c r="J421" s="134"/>
      <c r="K421" s="134">
        <v>1</v>
      </c>
      <c r="L421" s="125" t="s">
        <v>610</v>
      </c>
      <c r="M421" s="11" t="s">
        <v>262</v>
      </c>
      <c r="N421" s="11" t="s">
        <v>262</v>
      </c>
    </row>
    <row r="422" spans="1:14" ht="26.4">
      <c r="A422" s="4">
        <v>44</v>
      </c>
      <c r="B422" s="92" t="s">
        <v>1163</v>
      </c>
      <c r="C422" s="92" t="s">
        <v>703</v>
      </c>
      <c r="D422" s="92" t="s">
        <v>720</v>
      </c>
      <c r="E422" s="132" t="s">
        <v>992</v>
      </c>
      <c r="F422" s="133">
        <v>39288</v>
      </c>
      <c r="G422" s="134"/>
      <c r="H422" s="134"/>
      <c r="I422" s="134"/>
      <c r="J422" s="134">
        <v>1</v>
      </c>
      <c r="K422" s="134"/>
      <c r="L422" s="10" t="s">
        <v>993</v>
      </c>
      <c r="M422" s="11" t="s">
        <v>262</v>
      </c>
      <c r="N422" s="11" t="s">
        <v>110</v>
      </c>
    </row>
    <row r="423" spans="1:14">
      <c r="A423" s="4">
        <v>45</v>
      </c>
      <c r="B423" s="92" t="s">
        <v>1163</v>
      </c>
      <c r="C423" s="92" t="s">
        <v>703</v>
      </c>
      <c r="D423" s="92" t="s">
        <v>720</v>
      </c>
      <c r="E423" s="132" t="s">
        <v>111</v>
      </c>
      <c r="F423" s="133">
        <v>39291</v>
      </c>
      <c r="G423" s="134"/>
      <c r="H423" s="134"/>
      <c r="I423" s="134"/>
      <c r="J423" s="134"/>
      <c r="K423" s="134">
        <v>1</v>
      </c>
      <c r="L423" s="10" t="s">
        <v>112</v>
      </c>
      <c r="M423" s="11" t="s">
        <v>262</v>
      </c>
      <c r="N423" s="11" t="s">
        <v>262</v>
      </c>
    </row>
    <row r="424" spans="1:14" ht="39.6">
      <c r="A424" s="4">
        <v>46</v>
      </c>
      <c r="B424" s="92" t="s">
        <v>1163</v>
      </c>
      <c r="C424" s="92" t="s">
        <v>703</v>
      </c>
      <c r="D424" s="92" t="s">
        <v>704</v>
      </c>
      <c r="E424" s="132" t="s">
        <v>113</v>
      </c>
      <c r="F424" s="133">
        <v>39298</v>
      </c>
      <c r="G424" s="134"/>
      <c r="H424" s="134"/>
      <c r="I424" s="134"/>
      <c r="J424" s="134">
        <v>1</v>
      </c>
      <c r="K424" s="134"/>
      <c r="L424" s="10" t="s">
        <v>114</v>
      </c>
      <c r="M424" s="11" t="s">
        <v>262</v>
      </c>
      <c r="N424" s="11" t="s">
        <v>262</v>
      </c>
    </row>
    <row r="425" spans="1:14" ht="26.4">
      <c r="A425" s="4">
        <v>47</v>
      </c>
      <c r="B425" s="92" t="s">
        <v>1163</v>
      </c>
      <c r="C425" s="92" t="s">
        <v>703</v>
      </c>
      <c r="D425" s="92" t="s">
        <v>720</v>
      </c>
      <c r="E425" s="132" t="s">
        <v>771</v>
      </c>
      <c r="F425" s="133">
        <v>39302</v>
      </c>
      <c r="G425" s="134"/>
      <c r="H425" s="134"/>
      <c r="I425" s="134"/>
      <c r="J425" s="134"/>
      <c r="K425" s="134">
        <v>1</v>
      </c>
      <c r="L425" s="10" t="s">
        <v>115</v>
      </c>
      <c r="M425" s="11" t="s">
        <v>262</v>
      </c>
      <c r="N425" s="11" t="s">
        <v>262</v>
      </c>
    </row>
    <row r="426" spans="1:14" ht="26.4">
      <c r="A426" s="4">
        <v>48</v>
      </c>
      <c r="B426" s="92" t="s">
        <v>1163</v>
      </c>
      <c r="C426" s="92" t="s">
        <v>703</v>
      </c>
      <c r="D426" s="92" t="s">
        <v>713</v>
      </c>
      <c r="E426" s="132" t="s">
        <v>116</v>
      </c>
      <c r="F426" s="133">
        <v>39304</v>
      </c>
      <c r="G426" s="134"/>
      <c r="H426" s="134"/>
      <c r="I426" s="134"/>
      <c r="J426" s="134">
        <v>1</v>
      </c>
      <c r="K426" s="134"/>
      <c r="L426" s="13" t="s">
        <v>117</v>
      </c>
      <c r="M426" s="11" t="s">
        <v>262</v>
      </c>
      <c r="N426" s="11" t="s">
        <v>262</v>
      </c>
    </row>
    <row r="427" spans="1:14" ht="39.6">
      <c r="A427" s="4">
        <v>49</v>
      </c>
      <c r="B427" s="92" t="s">
        <v>1163</v>
      </c>
      <c r="C427" s="92" t="s">
        <v>703</v>
      </c>
      <c r="D427" s="92" t="s">
        <v>704</v>
      </c>
      <c r="E427" s="132" t="s">
        <v>16</v>
      </c>
      <c r="F427" s="133">
        <v>39304</v>
      </c>
      <c r="G427" s="134"/>
      <c r="H427" s="134"/>
      <c r="I427" s="134"/>
      <c r="J427" s="134"/>
      <c r="K427" s="134">
        <v>1</v>
      </c>
      <c r="L427" s="10" t="s">
        <v>118</v>
      </c>
      <c r="M427" s="11" t="s">
        <v>262</v>
      </c>
      <c r="N427" s="11" t="s">
        <v>262</v>
      </c>
    </row>
    <row r="428" spans="1:14">
      <c r="A428" s="4">
        <v>50</v>
      </c>
      <c r="B428" s="92" t="s">
        <v>1163</v>
      </c>
      <c r="C428" s="92" t="s">
        <v>703</v>
      </c>
      <c r="D428" s="92" t="s">
        <v>704</v>
      </c>
      <c r="E428" s="132" t="s">
        <v>119</v>
      </c>
      <c r="F428" s="133">
        <v>39306</v>
      </c>
      <c r="G428" s="134"/>
      <c r="H428" s="134"/>
      <c r="I428" s="134"/>
      <c r="J428" s="134"/>
      <c r="K428" s="134">
        <v>1</v>
      </c>
      <c r="L428" s="10" t="s">
        <v>120</v>
      </c>
      <c r="M428" s="11" t="s">
        <v>262</v>
      </c>
      <c r="N428" s="11" t="s">
        <v>262</v>
      </c>
    </row>
    <row r="429" spans="1:14" ht="39.6">
      <c r="A429" s="4">
        <v>51</v>
      </c>
      <c r="B429" s="92" t="s">
        <v>1163</v>
      </c>
      <c r="C429" s="92" t="s">
        <v>703</v>
      </c>
      <c r="D429" s="92" t="s">
        <v>708</v>
      </c>
      <c r="E429" s="132" t="s">
        <v>771</v>
      </c>
      <c r="F429" s="133">
        <v>39311</v>
      </c>
      <c r="G429" s="134"/>
      <c r="H429" s="134"/>
      <c r="I429" s="134"/>
      <c r="J429" s="134"/>
      <c r="K429" s="134">
        <v>1</v>
      </c>
      <c r="L429" s="10" t="s">
        <v>118</v>
      </c>
      <c r="M429" s="11" t="s">
        <v>262</v>
      </c>
      <c r="N429" s="11" t="s">
        <v>262</v>
      </c>
    </row>
    <row r="430" spans="1:14" ht="26.4">
      <c r="A430" s="4">
        <v>52</v>
      </c>
      <c r="B430" s="92" t="s">
        <v>1163</v>
      </c>
      <c r="C430" s="92" t="s">
        <v>703</v>
      </c>
      <c r="D430" s="92" t="s">
        <v>704</v>
      </c>
      <c r="E430" s="132" t="s">
        <v>121</v>
      </c>
      <c r="F430" s="133">
        <v>39313</v>
      </c>
      <c r="G430" s="134"/>
      <c r="H430" s="134"/>
      <c r="I430" s="134"/>
      <c r="J430" s="134">
        <v>1</v>
      </c>
      <c r="K430" s="134"/>
      <c r="L430" s="10" t="s">
        <v>122</v>
      </c>
      <c r="M430" s="11" t="s">
        <v>262</v>
      </c>
      <c r="N430" s="11" t="s">
        <v>262</v>
      </c>
    </row>
    <row r="431" spans="1:14" ht="26.4">
      <c r="A431" s="4">
        <v>53</v>
      </c>
      <c r="B431" s="92" t="s">
        <v>1163</v>
      </c>
      <c r="C431" s="92" t="s">
        <v>703</v>
      </c>
      <c r="D431" s="92" t="s">
        <v>720</v>
      </c>
      <c r="E431" s="132" t="s">
        <v>123</v>
      </c>
      <c r="F431" s="133">
        <v>39314</v>
      </c>
      <c r="G431" s="134"/>
      <c r="H431" s="134"/>
      <c r="I431" s="134"/>
      <c r="J431" s="134"/>
      <c r="K431" s="134">
        <v>1</v>
      </c>
      <c r="L431" s="10" t="s">
        <v>124</v>
      </c>
      <c r="M431" s="11" t="s">
        <v>262</v>
      </c>
      <c r="N431" s="11" t="s">
        <v>262</v>
      </c>
    </row>
    <row r="432" spans="1:14" ht="26.4">
      <c r="A432" s="4">
        <v>54</v>
      </c>
      <c r="B432" s="92" t="s">
        <v>1163</v>
      </c>
      <c r="C432" s="92" t="s">
        <v>703</v>
      </c>
      <c r="D432" s="92" t="s">
        <v>713</v>
      </c>
      <c r="E432" s="132" t="s">
        <v>771</v>
      </c>
      <c r="F432" s="133">
        <v>39316</v>
      </c>
      <c r="G432" s="134"/>
      <c r="H432" s="134"/>
      <c r="I432" s="134"/>
      <c r="J432" s="134"/>
      <c r="K432" s="134">
        <v>1</v>
      </c>
      <c r="L432" s="10" t="s">
        <v>125</v>
      </c>
      <c r="M432" s="11" t="s">
        <v>262</v>
      </c>
      <c r="N432" s="11" t="s">
        <v>262</v>
      </c>
    </row>
    <row r="433" spans="1:14" ht="26.4">
      <c r="A433" s="4">
        <v>55</v>
      </c>
      <c r="B433" s="92" t="s">
        <v>1163</v>
      </c>
      <c r="C433" s="92" t="s">
        <v>792</v>
      </c>
      <c r="D433" s="92" t="s">
        <v>126</v>
      </c>
      <c r="E433" s="132" t="s">
        <v>127</v>
      </c>
      <c r="F433" s="133">
        <v>39292</v>
      </c>
      <c r="G433" s="134"/>
      <c r="H433" s="134"/>
      <c r="I433" s="134"/>
      <c r="J433" s="134"/>
      <c r="K433" s="134">
        <v>1</v>
      </c>
      <c r="L433" s="10" t="s">
        <v>128</v>
      </c>
      <c r="M433" s="11" t="s">
        <v>262</v>
      </c>
      <c r="N433" s="11" t="s">
        <v>262</v>
      </c>
    </row>
    <row r="434" spans="1:14" ht="26.4">
      <c r="A434" s="4">
        <v>56</v>
      </c>
      <c r="B434" s="92" t="s">
        <v>1163</v>
      </c>
      <c r="C434" s="92" t="s">
        <v>792</v>
      </c>
      <c r="D434" s="92" t="s">
        <v>126</v>
      </c>
      <c r="E434" s="132" t="s">
        <v>129</v>
      </c>
      <c r="F434" s="133">
        <v>39662</v>
      </c>
      <c r="G434" s="134"/>
      <c r="H434" s="134">
        <v>1</v>
      </c>
      <c r="I434" s="134"/>
      <c r="J434" s="134"/>
      <c r="K434" s="134"/>
      <c r="L434" s="10" t="s">
        <v>130</v>
      </c>
      <c r="M434" s="11" t="s">
        <v>262</v>
      </c>
      <c r="N434" s="11" t="s">
        <v>262</v>
      </c>
    </row>
    <row r="435" spans="1:14" ht="52.8">
      <c r="A435" s="4">
        <v>57</v>
      </c>
      <c r="B435" s="92" t="s">
        <v>1163</v>
      </c>
      <c r="C435" s="92" t="s">
        <v>792</v>
      </c>
      <c r="D435" s="92" t="s">
        <v>131</v>
      </c>
      <c r="E435" s="132" t="s">
        <v>132</v>
      </c>
      <c r="F435" s="133">
        <v>39300</v>
      </c>
      <c r="G435" s="134"/>
      <c r="H435" s="134"/>
      <c r="I435" s="134"/>
      <c r="J435" s="134"/>
      <c r="K435" s="134">
        <v>1</v>
      </c>
      <c r="L435" s="10" t="s">
        <v>133</v>
      </c>
      <c r="M435" s="11" t="s">
        <v>262</v>
      </c>
      <c r="N435" s="11" t="s">
        <v>262</v>
      </c>
    </row>
    <row r="436" spans="1:14" ht="26.4">
      <c r="A436" s="4">
        <v>58</v>
      </c>
      <c r="B436" s="92" t="s">
        <v>1163</v>
      </c>
      <c r="C436" s="92" t="s">
        <v>792</v>
      </c>
      <c r="D436" s="92" t="s">
        <v>1656</v>
      </c>
      <c r="E436" s="132" t="s">
        <v>662</v>
      </c>
      <c r="F436" s="133">
        <v>39309</v>
      </c>
      <c r="G436" s="134"/>
      <c r="H436" s="134"/>
      <c r="I436" s="134"/>
      <c r="J436" s="134"/>
      <c r="K436" s="134">
        <v>1</v>
      </c>
      <c r="L436" s="10" t="s">
        <v>134</v>
      </c>
      <c r="M436" s="11" t="s">
        <v>262</v>
      </c>
      <c r="N436" s="11" t="s">
        <v>262</v>
      </c>
    </row>
    <row r="437" spans="1:14" ht="52.8">
      <c r="A437" s="4">
        <v>59</v>
      </c>
      <c r="B437" s="92" t="s">
        <v>1163</v>
      </c>
      <c r="C437" s="92" t="s">
        <v>792</v>
      </c>
      <c r="D437" s="92" t="s">
        <v>1656</v>
      </c>
      <c r="E437" s="132" t="s">
        <v>665</v>
      </c>
      <c r="F437" s="133">
        <v>39312</v>
      </c>
      <c r="G437" s="134"/>
      <c r="H437" s="134"/>
      <c r="I437" s="134"/>
      <c r="J437" s="134"/>
      <c r="K437" s="134">
        <v>1</v>
      </c>
      <c r="L437" s="10" t="s">
        <v>1809</v>
      </c>
      <c r="M437" s="11" t="s">
        <v>262</v>
      </c>
      <c r="N437" s="11" t="s">
        <v>262</v>
      </c>
    </row>
    <row r="438" spans="1:14" ht="39.6">
      <c r="A438" s="4">
        <v>60</v>
      </c>
      <c r="B438" s="92" t="s">
        <v>1163</v>
      </c>
      <c r="C438" s="92" t="s">
        <v>792</v>
      </c>
      <c r="D438" s="92" t="s">
        <v>1656</v>
      </c>
      <c r="E438" s="132" t="s">
        <v>662</v>
      </c>
      <c r="F438" s="133">
        <v>39316</v>
      </c>
      <c r="G438" s="134"/>
      <c r="H438" s="134"/>
      <c r="I438" s="134"/>
      <c r="J438" s="134"/>
      <c r="K438" s="134">
        <v>1</v>
      </c>
      <c r="L438" s="10" t="s">
        <v>1810</v>
      </c>
      <c r="M438" s="11" t="s">
        <v>262</v>
      </c>
      <c r="N438" s="11" t="s">
        <v>262</v>
      </c>
    </row>
    <row r="439" spans="1:14" ht="52.8">
      <c r="A439" s="4">
        <v>61</v>
      </c>
      <c r="B439" s="92" t="s">
        <v>1163</v>
      </c>
      <c r="C439" s="92" t="s">
        <v>716</v>
      </c>
      <c r="D439" s="92" t="s">
        <v>1351</v>
      </c>
      <c r="E439" s="132" t="s">
        <v>1811</v>
      </c>
      <c r="F439" s="133">
        <v>39290</v>
      </c>
      <c r="G439" s="134"/>
      <c r="H439" s="134"/>
      <c r="I439" s="134">
        <v>1</v>
      </c>
      <c r="J439" s="134"/>
      <c r="K439" s="134"/>
      <c r="L439" s="10" t="s">
        <v>1812</v>
      </c>
      <c r="M439" s="11" t="s">
        <v>262</v>
      </c>
      <c r="N439" s="11" t="s">
        <v>262</v>
      </c>
    </row>
    <row r="440" spans="1:14" ht="52.8">
      <c r="A440" s="4">
        <v>62</v>
      </c>
      <c r="B440" s="92" t="s">
        <v>1163</v>
      </c>
      <c r="C440" s="92" t="s">
        <v>716</v>
      </c>
      <c r="D440" s="92" t="s">
        <v>717</v>
      </c>
      <c r="E440" s="132" t="s">
        <v>1813</v>
      </c>
      <c r="F440" s="133">
        <v>39297</v>
      </c>
      <c r="G440" s="134"/>
      <c r="H440" s="134"/>
      <c r="I440" s="134"/>
      <c r="J440" s="134">
        <v>1</v>
      </c>
      <c r="K440" s="134"/>
      <c r="L440" s="10" t="s">
        <v>1812</v>
      </c>
      <c r="M440" s="11" t="s">
        <v>262</v>
      </c>
      <c r="N440" s="11" t="s">
        <v>262</v>
      </c>
    </row>
    <row r="441" spans="1:14" ht="26.4">
      <c r="A441" s="4">
        <v>63</v>
      </c>
      <c r="B441" s="92" t="s">
        <v>1163</v>
      </c>
      <c r="C441" s="92" t="s">
        <v>716</v>
      </c>
      <c r="D441" s="92" t="s">
        <v>52</v>
      </c>
      <c r="E441" s="132" t="s">
        <v>662</v>
      </c>
      <c r="F441" s="133">
        <v>39298</v>
      </c>
      <c r="G441" s="134"/>
      <c r="H441" s="134"/>
      <c r="I441" s="134"/>
      <c r="J441" s="134"/>
      <c r="K441" s="134">
        <v>1</v>
      </c>
      <c r="L441" s="10" t="s">
        <v>1679</v>
      </c>
      <c r="M441" s="11" t="s">
        <v>262</v>
      </c>
      <c r="N441" s="11" t="s">
        <v>262</v>
      </c>
    </row>
    <row r="442" spans="1:14">
      <c r="A442" s="4">
        <v>64</v>
      </c>
      <c r="B442" s="92" t="s">
        <v>1163</v>
      </c>
      <c r="C442" s="92" t="s">
        <v>716</v>
      </c>
      <c r="D442" s="92" t="s">
        <v>264</v>
      </c>
      <c r="E442" s="132" t="s">
        <v>665</v>
      </c>
      <c r="F442" s="133">
        <v>39301</v>
      </c>
      <c r="G442" s="134"/>
      <c r="H442" s="134"/>
      <c r="I442" s="134"/>
      <c r="J442" s="134"/>
      <c r="K442" s="134">
        <v>1</v>
      </c>
      <c r="L442" s="10" t="s">
        <v>1680</v>
      </c>
      <c r="M442" s="11" t="s">
        <v>262</v>
      </c>
      <c r="N442" s="11" t="s">
        <v>262</v>
      </c>
    </row>
    <row r="443" spans="1:14">
      <c r="A443" s="4">
        <v>65</v>
      </c>
      <c r="B443" s="92" t="s">
        <v>1163</v>
      </c>
      <c r="C443" s="92" t="s">
        <v>716</v>
      </c>
      <c r="D443" s="92" t="s">
        <v>52</v>
      </c>
      <c r="E443" s="132" t="s">
        <v>1681</v>
      </c>
      <c r="F443" s="133">
        <v>39306</v>
      </c>
      <c r="G443" s="134"/>
      <c r="H443" s="134"/>
      <c r="I443" s="134">
        <v>1</v>
      </c>
      <c r="J443" s="134"/>
      <c r="K443" s="134"/>
      <c r="L443" s="10" t="s">
        <v>1682</v>
      </c>
      <c r="M443" s="11" t="s">
        <v>262</v>
      </c>
      <c r="N443" s="11" t="s">
        <v>262</v>
      </c>
    </row>
    <row r="444" spans="1:14" ht="52.8">
      <c r="A444" s="4">
        <v>66</v>
      </c>
      <c r="B444" s="92" t="s">
        <v>1163</v>
      </c>
      <c r="C444" s="92" t="s">
        <v>716</v>
      </c>
      <c r="D444" s="92" t="s">
        <v>1351</v>
      </c>
      <c r="E444" s="132" t="s">
        <v>1683</v>
      </c>
      <c r="F444" s="133">
        <v>39312</v>
      </c>
      <c r="G444" s="134"/>
      <c r="H444" s="134">
        <v>1</v>
      </c>
      <c r="I444" s="134"/>
      <c r="J444" s="134"/>
      <c r="K444" s="134"/>
      <c r="L444" s="10" t="s">
        <v>278</v>
      </c>
      <c r="M444" s="11" t="s">
        <v>262</v>
      </c>
      <c r="N444" s="11" t="s">
        <v>262</v>
      </c>
    </row>
    <row r="445" spans="1:14">
      <c r="A445" s="4">
        <v>67</v>
      </c>
      <c r="B445" s="92" t="s">
        <v>1163</v>
      </c>
      <c r="C445" s="92" t="s">
        <v>716</v>
      </c>
      <c r="D445" s="92" t="s">
        <v>52</v>
      </c>
      <c r="E445" s="132" t="s">
        <v>665</v>
      </c>
      <c r="F445" s="133">
        <v>39317</v>
      </c>
      <c r="G445" s="134"/>
      <c r="H445" s="134"/>
      <c r="I445" s="134"/>
      <c r="J445" s="134"/>
      <c r="K445" s="134">
        <v>1</v>
      </c>
      <c r="L445" s="10" t="s">
        <v>279</v>
      </c>
      <c r="M445" s="11" t="s">
        <v>262</v>
      </c>
      <c r="N445" s="11" t="s">
        <v>262</v>
      </c>
    </row>
    <row r="446" spans="1:14">
      <c r="A446" s="4">
        <v>68</v>
      </c>
      <c r="B446" s="92" t="s">
        <v>1163</v>
      </c>
      <c r="C446" s="92" t="s">
        <v>716</v>
      </c>
      <c r="D446" s="92" t="s">
        <v>280</v>
      </c>
      <c r="E446" s="132" t="s">
        <v>362</v>
      </c>
      <c r="F446" s="133">
        <v>39299</v>
      </c>
      <c r="G446" s="134"/>
      <c r="H446" s="134"/>
      <c r="I446" s="134"/>
      <c r="J446" s="134"/>
      <c r="K446" s="134">
        <v>1</v>
      </c>
      <c r="L446" s="10" t="s">
        <v>1680</v>
      </c>
      <c r="M446" s="11" t="s">
        <v>262</v>
      </c>
      <c r="N446" s="11" t="s">
        <v>262</v>
      </c>
    </row>
    <row r="447" spans="1:14" ht="39.6">
      <c r="A447" s="4">
        <v>69</v>
      </c>
      <c r="B447" s="92" t="s">
        <v>1163</v>
      </c>
      <c r="C447" s="92" t="s">
        <v>716</v>
      </c>
      <c r="D447" s="92" t="s">
        <v>264</v>
      </c>
      <c r="E447" s="132" t="s">
        <v>662</v>
      </c>
      <c r="F447" s="133">
        <v>39298</v>
      </c>
      <c r="G447" s="134"/>
      <c r="H447" s="134"/>
      <c r="I447" s="134"/>
      <c r="J447" s="134"/>
      <c r="K447" s="134">
        <v>1</v>
      </c>
      <c r="L447" s="10" t="s">
        <v>281</v>
      </c>
      <c r="M447" s="11" t="s">
        <v>262</v>
      </c>
      <c r="N447" s="11" t="s">
        <v>262</v>
      </c>
    </row>
    <row r="448" spans="1:14" ht="39.6">
      <c r="A448" s="4">
        <v>70</v>
      </c>
      <c r="B448" s="92" t="s">
        <v>1163</v>
      </c>
      <c r="C448" s="92" t="s">
        <v>716</v>
      </c>
      <c r="D448" s="92" t="s">
        <v>264</v>
      </c>
      <c r="E448" s="132" t="s">
        <v>662</v>
      </c>
      <c r="F448" s="133">
        <v>39298</v>
      </c>
      <c r="G448" s="134"/>
      <c r="H448" s="134"/>
      <c r="I448" s="134"/>
      <c r="J448" s="134"/>
      <c r="K448" s="134">
        <v>1</v>
      </c>
      <c r="L448" s="10" t="s">
        <v>33</v>
      </c>
      <c r="M448" s="11" t="s">
        <v>262</v>
      </c>
      <c r="N448" s="11" t="s">
        <v>262</v>
      </c>
    </row>
    <row r="449" spans="1:14" ht="26.4">
      <c r="A449" s="4">
        <v>71</v>
      </c>
      <c r="B449" s="92" t="s">
        <v>1163</v>
      </c>
      <c r="C449" s="92" t="s">
        <v>716</v>
      </c>
      <c r="D449" s="92" t="s">
        <v>52</v>
      </c>
      <c r="E449" s="132" t="s">
        <v>665</v>
      </c>
      <c r="F449" s="133">
        <v>39311</v>
      </c>
      <c r="G449" s="134"/>
      <c r="H449" s="134"/>
      <c r="I449" s="134"/>
      <c r="J449" s="134"/>
      <c r="K449" s="134">
        <v>1</v>
      </c>
      <c r="L449" s="10" t="s">
        <v>34</v>
      </c>
      <c r="M449" s="11" t="s">
        <v>262</v>
      </c>
      <c r="N449" s="11" t="s">
        <v>262</v>
      </c>
    </row>
    <row r="450" spans="1:14" ht="26.4">
      <c r="A450" s="4">
        <v>72</v>
      </c>
      <c r="B450" s="92" t="s">
        <v>1163</v>
      </c>
      <c r="C450" s="92" t="s">
        <v>716</v>
      </c>
      <c r="D450" s="92" t="s">
        <v>280</v>
      </c>
      <c r="E450" s="132" t="s">
        <v>662</v>
      </c>
      <c r="F450" s="133">
        <v>39312</v>
      </c>
      <c r="G450" s="134"/>
      <c r="H450" s="134"/>
      <c r="I450" s="134"/>
      <c r="J450" s="134"/>
      <c r="K450" s="134">
        <v>1</v>
      </c>
      <c r="L450" s="10" t="s">
        <v>35</v>
      </c>
      <c r="M450" s="11" t="s">
        <v>262</v>
      </c>
      <c r="N450" s="11" t="s">
        <v>262</v>
      </c>
    </row>
    <row r="451" spans="1:14">
      <c r="A451" s="4">
        <v>73</v>
      </c>
      <c r="B451" s="92" t="s">
        <v>1163</v>
      </c>
      <c r="C451" s="92" t="s">
        <v>716</v>
      </c>
      <c r="D451" s="92" t="s">
        <v>52</v>
      </c>
      <c r="E451" s="132" t="s">
        <v>665</v>
      </c>
      <c r="F451" s="133">
        <v>39314</v>
      </c>
      <c r="G451" s="134"/>
      <c r="H451" s="134"/>
      <c r="I451" s="134"/>
      <c r="J451" s="134"/>
      <c r="K451" s="134">
        <v>1</v>
      </c>
      <c r="L451" s="10" t="s">
        <v>1180</v>
      </c>
      <c r="M451" s="11" t="s">
        <v>262</v>
      </c>
      <c r="N451" s="11" t="s">
        <v>262</v>
      </c>
    </row>
    <row r="452" spans="1:14" ht="26.4">
      <c r="A452" s="4">
        <v>74</v>
      </c>
      <c r="B452" s="92" t="s">
        <v>1163</v>
      </c>
      <c r="C452" s="92" t="s">
        <v>703</v>
      </c>
      <c r="D452" s="92" t="s">
        <v>708</v>
      </c>
      <c r="E452" s="132" t="s">
        <v>1181</v>
      </c>
      <c r="F452" s="133">
        <v>39322</v>
      </c>
      <c r="G452" s="134"/>
      <c r="H452" s="134"/>
      <c r="I452" s="134"/>
      <c r="J452" s="134"/>
      <c r="K452" s="134">
        <v>1</v>
      </c>
      <c r="L452" s="10" t="s">
        <v>1182</v>
      </c>
      <c r="M452" s="11" t="s">
        <v>262</v>
      </c>
      <c r="N452" s="11" t="s">
        <v>262</v>
      </c>
    </row>
    <row r="453" spans="1:14" ht="39.6">
      <c r="A453" s="4">
        <v>75</v>
      </c>
      <c r="B453" s="92" t="s">
        <v>1163</v>
      </c>
      <c r="C453" s="92" t="s">
        <v>703</v>
      </c>
      <c r="D453" s="92" t="s">
        <v>720</v>
      </c>
      <c r="E453" s="132" t="s">
        <v>1183</v>
      </c>
      <c r="F453" s="133">
        <v>39211</v>
      </c>
      <c r="G453" s="134"/>
      <c r="H453" s="134">
        <v>1</v>
      </c>
      <c r="I453" s="134"/>
      <c r="J453" s="134"/>
      <c r="K453" s="134"/>
      <c r="L453" s="10" t="s">
        <v>805</v>
      </c>
      <c r="M453" s="11" t="s">
        <v>262</v>
      </c>
      <c r="N453" s="11" t="s">
        <v>262</v>
      </c>
    </row>
    <row r="454" spans="1:14" ht="26.4">
      <c r="A454" s="4">
        <v>76</v>
      </c>
      <c r="B454" s="92" t="s">
        <v>1163</v>
      </c>
      <c r="C454" s="92" t="s">
        <v>703</v>
      </c>
      <c r="D454" s="92" t="s">
        <v>708</v>
      </c>
      <c r="E454" s="132" t="s">
        <v>806</v>
      </c>
      <c r="F454" s="133">
        <v>39348</v>
      </c>
      <c r="G454" s="134"/>
      <c r="H454" s="134"/>
      <c r="I454" s="134"/>
      <c r="J454" s="134"/>
      <c r="K454" s="134">
        <v>1</v>
      </c>
      <c r="L454" s="10" t="s">
        <v>1182</v>
      </c>
      <c r="M454" s="11" t="s">
        <v>262</v>
      </c>
      <c r="N454" s="11" t="s">
        <v>262</v>
      </c>
    </row>
    <row r="455" spans="1:14" ht="26.4">
      <c r="A455" s="4">
        <v>77</v>
      </c>
      <c r="B455" s="92" t="s">
        <v>1163</v>
      </c>
      <c r="C455" s="92" t="s">
        <v>792</v>
      </c>
      <c r="D455" s="92" t="s">
        <v>1656</v>
      </c>
      <c r="E455" s="132" t="s">
        <v>887</v>
      </c>
      <c r="F455" s="133">
        <v>39324</v>
      </c>
      <c r="G455" s="134"/>
      <c r="H455" s="134"/>
      <c r="I455" s="134"/>
      <c r="J455" s="134"/>
      <c r="K455" s="134">
        <v>1</v>
      </c>
      <c r="L455" s="10" t="s">
        <v>1182</v>
      </c>
      <c r="M455" s="11" t="s">
        <v>262</v>
      </c>
      <c r="N455" s="11" t="s">
        <v>262</v>
      </c>
    </row>
    <row r="456" spans="1:14">
      <c r="A456" s="4">
        <v>78</v>
      </c>
      <c r="B456" s="92" t="s">
        <v>1163</v>
      </c>
      <c r="C456" s="92" t="s">
        <v>716</v>
      </c>
      <c r="D456" s="92" t="s">
        <v>264</v>
      </c>
      <c r="E456" s="132" t="s">
        <v>665</v>
      </c>
      <c r="F456" s="133">
        <v>39326</v>
      </c>
      <c r="G456" s="134"/>
      <c r="H456" s="134"/>
      <c r="I456" s="134"/>
      <c r="J456" s="134"/>
      <c r="K456" s="134">
        <v>1</v>
      </c>
      <c r="L456" s="10" t="s">
        <v>807</v>
      </c>
      <c r="M456" s="11" t="s">
        <v>262</v>
      </c>
      <c r="N456" s="11" t="s">
        <v>262</v>
      </c>
    </row>
    <row r="457" spans="1:14" ht="26.4">
      <c r="A457" s="4">
        <v>79</v>
      </c>
      <c r="B457" s="92" t="s">
        <v>1163</v>
      </c>
      <c r="C457" s="92" t="s">
        <v>716</v>
      </c>
      <c r="D457" s="92" t="s">
        <v>280</v>
      </c>
      <c r="E457" s="132" t="s">
        <v>808</v>
      </c>
      <c r="F457" s="133">
        <v>39323</v>
      </c>
      <c r="G457" s="134"/>
      <c r="H457" s="134"/>
      <c r="I457" s="134">
        <v>1</v>
      </c>
      <c r="J457" s="134"/>
      <c r="K457" s="134"/>
      <c r="L457" s="10" t="s">
        <v>809</v>
      </c>
      <c r="M457" s="11" t="s">
        <v>262</v>
      </c>
      <c r="N457" s="11" t="s">
        <v>262</v>
      </c>
    </row>
    <row r="458" spans="1:14" ht="39.6">
      <c r="A458" s="4">
        <v>80</v>
      </c>
      <c r="B458" s="92" t="s">
        <v>1163</v>
      </c>
      <c r="C458" s="92" t="s">
        <v>716</v>
      </c>
      <c r="D458" s="92" t="s">
        <v>264</v>
      </c>
      <c r="E458" s="132" t="s">
        <v>810</v>
      </c>
      <c r="F458" s="133">
        <v>39332</v>
      </c>
      <c r="G458" s="134"/>
      <c r="H458" s="134"/>
      <c r="I458" s="134"/>
      <c r="J458" s="134">
        <v>1</v>
      </c>
      <c r="K458" s="134"/>
      <c r="L458" s="10" t="s">
        <v>811</v>
      </c>
      <c r="M458" s="11" t="s">
        <v>262</v>
      </c>
      <c r="N458" s="11" t="s">
        <v>262</v>
      </c>
    </row>
    <row r="459" spans="1:14" ht="39.6">
      <c r="A459" s="4">
        <v>81</v>
      </c>
      <c r="B459" s="92" t="s">
        <v>1163</v>
      </c>
      <c r="C459" s="92" t="s">
        <v>716</v>
      </c>
      <c r="D459" s="92" t="s">
        <v>264</v>
      </c>
      <c r="E459" s="132" t="s">
        <v>662</v>
      </c>
      <c r="F459" s="133">
        <v>39334</v>
      </c>
      <c r="G459" s="134"/>
      <c r="H459" s="134"/>
      <c r="I459" s="134"/>
      <c r="J459" s="134"/>
      <c r="K459" s="134">
        <v>1</v>
      </c>
      <c r="L459" s="10" t="s">
        <v>1359</v>
      </c>
      <c r="M459" s="11" t="s">
        <v>262</v>
      </c>
      <c r="N459" s="11" t="s">
        <v>262</v>
      </c>
    </row>
    <row r="460" spans="1:14" ht="39.6">
      <c r="A460" s="4">
        <v>82</v>
      </c>
      <c r="B460" s="92" t="s">
        <v>1163</v>
      </c>
      <c r="C460" s="92" t="s">
        <v>716</v>
      </c>
      <c r="D460" s="92" t="s">
        <v>264</v>
      </c>
      <c r="E460" s="132" t="s">
        <v>662</v>
      </c>
      <c r="F460" s="133">
        <v>39337</v>
      </c>
      <c r="G460" s="134"/>
      <c r="H460" s="134"/>
      <c r="I460" s="134"/>
      <c r="J460" s="134"/>
      <c r="K460" s="134">
        <v>1</v>
      </c>
      <c r="L460" s="10" t="s">
        <v>1360</v>
      </c>
      <c r="M460" s="11" t="s">
        <v>262</v>
      </c>
      <c r="N460" s="11" t="s">
        <v>262</v>
      </c>
    </row>
    <row r="461" spans="1:14" ht="66">
      <c r="A461" s="4">
        <v>83</v>
      </c>
      <c r="B461" s="92" t="s">
        <v>1163</v>
      </c>
      <c r="C461" s="92" t="s">
        <v>716</v>
      </c>
      <c r="D461" s="92" t="s">
        <v>717</v>
      </c>
      <c r="E461" s="132" t="s">
        <v>662</v>
      </c>
      <c r="F461" s="133">
        <v>39338</v>
      </c>
      <c r="G461" s="134"/>
      <c r="H461" s="134"/>
      <c r="I461" s="134"/>
      <c r="J461" s="134"/>
      <c r="K461" s="134">
        <v>1</v>
      </c>
      <c r="L461" s="10" t="s">
        <v>1361</v>
      </c>
      <c r="M461" s="11" t="s">
        <v>262</v>
      </c>
      <c r="N461" s="11" t="s">
        <v>262</v>
      </c>
    </row>
    <row r="462" spans="1:14" ht="26.4">
      <c r="A462" s="4">
        <v>84</v>
      </c>
      <c r="B462" s="92" t="s">
        <v>1163</v>
      </c>
      <c r="C462" s="92" t="s">
        <v>716</v>
      </c>
      <c r="D462" s="92" t="s">
        <v>1351</v>
      </c>
      <c r="E462" s="132" t="s">
        <v>1362</v>
      </c>
      <c r="F462" s="133">
        <v>39342</v>
      </c>
      <c r="G462" s="134"/>
      <c r="H462" s="134"/>
      <c r="I462" s="134"/>
      <c r="J462" s="134">
        <v>1</v>
      </c>
      <c r="K462" s="134"/>
      <c r="L462" s="10" t="s">
        <v>1363</v>
      </c>
      <c r="M462" s="11" t="s">
        <v>262</v>
      </c>
      <c r="N462" s="11" t="s">
        <v>262</v>
      </c>
    </row>
    <row r="463" spans="1:14" ht="92.4">
      <c r="A463" s="4">
        <v>85</v>
      </c>
      <c r="B463" s="92" t="s">
        <v>1163</v>
      </c>
      <c r="C463" s="92" t="s">
        <v>716</v>
      </c>
      <c r="D463" s="92" t="s">
        <v>52</v>
      </c>
      <c r="E463" s="132" t="s">
        <v>1364</v>
      </c>
      <c r="F463" s="133">
        <v>39346</v>
      </c>
      <c r="G463" s="134"/>
      <c r="H463" s="134">
        <v>1</v>
      </c>
      <c r="I463" s="134"/>
      <c r="J463" s="134"/>
      <c r="K463" s="134"/>
      <c r="L463" s="136" t="s">
        <v>313</v>
      </c>
      <c r="M463" s="11" t="s">
        <v>262</v>
      </c>
      <c r="N463" s="11" t="s">
        <v>262</v>
      </c>
    </row>
    <row r="464" spans="1:14">
      <c r="A464" s="4">
        <v>86</v>
      </c>
      <c r="B464" s="92" t="s">
        <v>1163</v>
      </c>
      <c r="C464" s="92" t="s">
        <v>716</v>
      </c>
      <c r="D464" s="92" t="s">
        <v>280</v>
      </c>
      <c r="E464" s="132" t="s">
        <v>665</v>
      </c>
      <c r="F464" s="133">
        <v>39346</v>
      </c>
      <c r="G464" s="134"/>
      <c r="H464" s="134"/>
      <c r="I464" s="134"/>
      <c r="J464" s="134"/>
      <c r="K464" s="134">
        <v>1</v>
      </c>
      <c r="L464" s="10" t="s">
        <v>314</v>
      </c>
      <c r="M464" s="11" t="s">
        <v>262</v>
      </c>
      <c r="N464" s="11" t="s">
        <v>262</v>
      </c>
    </row>
    <row r="465" spans="1:14" ht="26.4">
      <c r="A465" s="4">
        <v>87</v>
      </c>
      <c r="B465" s="92" t="s">
        <v>1163</v>
      </c>
      <c r="C465" s="92" t="s">
        <v>716</v>
      </c>
      <c r="D465" s="92" t="s">
        <v>280</v>
      </c>
      <c r="E465" s="132" t="s">
        <v>315</v>
      </c>
      <c r="F465" s="133">
        <v>39347</v>
      </c>
      <c r="G465" s="134"/>
      <c r="H465" s="134"/>
      <c r="I465" s="134">
        <v>1</v>
      </c>
      <c r="J465" s="134"/>
      <c r="K465" s="134"/>
      <c r="L465" s="10" t="s">
        <v>316</v>
      </c>
      <c r="M465" s="11" t="s">
        <v>262</v>
      </c>
      <c r="N465" s="11" t="s">
        <v>262</v>
      </c>
    </row>
    <row r="466" spans="1:14" ht="39.6">
      <c r="A466" s="4">
        <v>88</v>
      </c>
      <c r="B466" s="92" t="s">
        <v>1163</v>
      </c>
      <c r="C466" s="92" t="s">
        <v>716</v>
      </c>
      <c r="D466" s="92" t="s">
        <v>264</v>
      </c>
      <c r="E466" s="132" t="s">
        <v>662</v>
      </c>
      <c r="F466" s="133">
        <v>39349</v>
      </c>
      <c r="G466" s="134"/>
      <c r="H466" s="134"/>
      <c r="I466" s="134"/>
      <c r="J466" s="134"/>
      <c r="K466" s="134">
        <v>1</v>
      </c>
      <c r="L466" s="10" t="s">
        <v>317</v>
      </c>
      <c r="M466" s="11" t="s">
        <v>262</v>
      </c>
      <c r="N466" s="11" t="s">
        <v>262</v>
      </c>
    </row>
    <row r="467" spans="1:14" ht="39.6">
      <c r="A467" s="4">
        <v>89</v>
      </c>
      <c r="B467" s="92" t="s">
        <v>1163</v>
      </c>
      <c r="C467" s="92" t="s">
        <v>716</v>
      </c>
      <c r="D467" s="92" t="s">
        <v>264</v>
      </c>
      <c r="E467" s="132" t="s">
        <v>662</v>
      </c>
      <c r="F467" s="133">
        <v>39349</v>
      </c>
      <c r="G467" s="134"/>
      <c r="H467" s="134"/>
      <c r="I467" s="134"/>
      <c r="J467" s="134"/>
      <c r="K467" s="134">
        <v>1</v>
      </c>
      <c r="L467" s="10" t="s">
        <v>318</v>
      </c>
      <c r="M467" s="11" t="s">
        <v>262</v>
      </c>
      <c r="N467" s="11" t="s">
        <v>262</v>
      </c>
    </row>
    <row r="468" spans="1:14">
      <c r="A468" s="4">
        <v>90</v>
      </c>
      <c r="B468" s="92" t="s">
        <v>1163</v>
      </c>
      <c r="C468" s="92" t="s">
        <v>623</v>
      </c>
      <c r="D468" s="92" t="s">
        <v>1807</v>
      </c>
      <c r="E468" s="132" t="s">
        <v>319</v>
      </c>
      <c r="F468" s="133">
        <v>39350</v>
      </c>
      <c r="G468" s="134"/>
      <c r="H468" s="134"/>
      <c r="I468" s="134"/>
      <c r="J468" s="134"/>
      <c r="K468" s="134">
        <v>1</v>
      </c>
      <c r="L468" s="10" t="s">
        <v>314</v>
      </c>
      <c r="M468" s="11" t="s">
        <v>262</v>
      </c>
      <c r="N468" s="11" t="s">
        <v>262</v>
      </c>
    </row>
    <row r="469" spans="1:14">
      <c r="A469" s="4">
        <v>91</v>
      </c>
      <c r="B469" s="92" t="s">
        <v>1163</v>
      </c>
      <c r="C469" s="92" t="s">
        <v>703</v>
      </c>
      <c r="D469" s="92" t="s">
        <v>713</v>
      </c>
      <c r="E469" s="132" t="s">
        <v>665</v>
      </c>
      <c r="F469" s="133">
        <v>39352</v>
      </c>
      <c r="G469" s="134"/>
      <c r="H469" s="134"/>
      <c r="I469" s="134"/>
      <c r="J469" s="134"/>
      <c r="K469" s="134">
        <v>1</v>
      </c>
      <c r="L469" s="10" t="s">
        <v>314</v>
      </c>
      <c r="M469" s="11" t="s">
        <v>262</v>
      </c>
      <c r="N469" s="11" t="s">
        <v>262</v>
      </c>
    </row>
    <row r="470" spans="1:14" ht="26.4">
      <c r="A470" s="4">
        <v>92</v>
      </c>
      <c r="B470" s="92" t="s">
        <v>1163</v>
      </c>
      <c r="C470" s="92" t="s">
        <v>703</v>
      </c>
      <c r="D470" s="92" t="s">
        <v>708</v>
      </c>
      <c r="E470" s="132" t="s">
        <v>320</v>
      </c>
      <c r="F470" s="133">
        <v>39352</v>
      </c>
      <c r="G470" s="134"/>
      <c r="H470" s="134">
        <v>1</v>
      </c>
      <c r="I470" s="134"/>
      <c r="J470" s="134"/>
      <c r="K470" s="134"/>
      <c r="L470" s="10" t="s">
        <v>321</v>
      </c>
      <c r="M470" s="11" t="s">
        <v>262</v>
      </c>
      <c r="N470" s="11" t="s">
        <v>262</v>
      </c>
    </row>
    <row r="471" spans="1:14">
      <c r="A471" s="4">
        <v>93</v>
      </c>
      <c r="B471" s="92" t="s">
        <v>1163</v>
      </c>
      <c r="C471" s="92" t="s">
        <v>703</v>
      </c>
      <c r="D471" s="92" t="s">
        <v>720</v>
      </c>
      <c r="E471" s="132" t="s">
        <v>322</v>
      </c>
      <c r="F471" s="133">
        <v>39353</v>
      </c>
      <c r="G471" s="134"/>
      <c r="H471" s="134"/>
      <c r="I471" s="134"/>
      <c r="J471" s="134">
        <v>1</v>
      </c>
      <c r="K471" s="134"/>
      <c r="L471" s="10" t="s">
        <v>323</v>
      </c>
      <c r="M471" s="11" t="s">
        <v>470</v>
      </c>
      <c r="N471" s="11" t="s">
        <v>262</v>
      </c>
    </row>
    <row r="472" spans="1:14" ht="26.4">
      <c r="A472" s="4">
        <v>94</v>
      </c>
      <c r="B472" s="92" t="s">
        <v>1163</v>
      </c>
      <c r="C472" s="92" t="s">
        <v>703</v>
      </c>
      <c r="D472" s="92" t="s">
        <v>708</v>
      </c>
      <c r="E472" s="132" t="s">
        <v>324</v>
      </c>
      <c r="F472" s="133">
        <v>39369</v>
      </c>
      <c r="G472" s="134"/>
      <c r="H472" s="134">
        <v>1</v>
      </c>
      <c r="I472" s="134"/>
      <c r="J472" s="134"/>
      <c r="K472" s="134"/>
      <c r="L472" s="10" t="s">
        <v>325</v>
      </c>
      <c r="M472" s="11" t="s">
        <v>470</v>
      </c>
      <c r="N472" s="11" t="s">
        <v>470</v>
      </c>
    </row>
    <row r="473" spans="1:14">
      <c r="A473" s="4">
        <v>95</v>
      </c>
      <c r="B473" s="92" t="s">
        <v>1163</v>
      </c>
      <c r="C473" s="92" t="s">
        <v>703</v>
      </c>
      <c r="D473" s="92" t="s">
        <v>720</v>
      </c>
      <c r="E473" s="132" t="s">
        <v>1509</v>
      </c>
      <c r="F473" s="133">
        <v>39371</v>
      </c>
      <c r="G473" s="134"/>
      <c r="H473" s="134"/>
      <c r="I473" s="134"/>
      <c r="J473" s="134"/>
      <c r="K473" s="134">
        <v>1</v>
      </c>
      <c r="L473" s="10" t="s">
        <v>326</v>
      </c>
      <c r="M473" s="11" t="s">
        <v>262</v>
      </c>
      <c r="N473" s="11" t="s">
        <v>262</v>
      </c>
    </row>
    <row r="474" spans="1:14">
      <c r="A474" s="4">
        <v>96</v>
      </c>
      <c r="B474" s="92" t="s">
        <v>1163</v>
      </c>
      <c r="C474" s="92" t="s">
        <v>792</v>
      </c>
      <c r="D474" s="92" t="s">
        <v>1656</v>
      </c>
      <c r="E474" s="132" t="s">
        <v>1509</v>
      </c>
      <c r="F474" s="133">
        <v>39355</v>
      </c>
      <c r="G474" s="134"/>
      <c r="H474" s="134"/>
      <c r="I474" s="134"/>
      <c r="J474" s="134"/>
      <c r="K474" s="134">
        <v>1</v>
      </c>
      <c r="L474" s="10" t="s">
        <v>786</v>
      </c>
      <c r="M474" s="11" t="s">
        <v>262</v>
      </c>
      <c r="N474" s="11" t="s">
        <v>262</v>
      </c>
    </row>
    <row r="475" spans="1:14" ht="66">
      <c r="A475" s="4">
        <v>97</v>
      </c>
      <c r="B475" s="92" t="s">
        <v>1163</v>
      </c>
      <c r="C475" s="92" t="s">
        <v>792</v>
      </c>
      <c r="D475" s="92" t="s">
        <v>131</v>
      </c>
      <c r="E475" s="132" t="s">
        <v>327</v>
      </c>
      <c r="F475" s="133">
        <v>39354</v>
      </c>
      <c r="G475" s="134"/>
      <c r="H475" s="134"/>
      <c r="I475" s="134"/>
      <c r="J475" s="134">
        <v>1</v>
      </c>
      <c r="K475" s="134"/>
      <c r="L475" s="10" t="s">
        <v>328</v>
      </c>
      <c r="M475" s="11" t="s">
        <v>262</v>
      </c>
      <c r="N475" s="11" t="s">
        <v>262</v>
      </c>
    </row>
    <row r="476" spans="1:14" ht="52.8">
      <c r="A476" s="4">
        <v>98</v>
      </c>
      <c r="B476" s="92" t="s">
        <v>1163</v>
      </c>
      <c r="C476" s="92" t="s">
        <v>792</v>
      </c>
      <c r="D476" s="92" t="s">
        <v>1656</v>
      </c>
      <c r="E476" s="132" t="s">
        <v>730</v>
      </c>
      <c r="F476" s="133">
        <v>39364</v>
      </c>
      <c r="G476" s="134"/>
      <c r="H476" s="134"/>
      <c r="I476" s="134">
        <v>1</v>
      </c>
      <c r="J476" s="134"/>
      <c r="K476" s="134"/>
      <c r="L476" s="10" t="s">
        <v>731</v>
      </c>
      <c r="M476" s="11" t="s">
        <v>262</v>
      </c>
      <c r="N476" s="11" t="s">
        <v>262</v>
      </c>
    </row>
    <row r="477" spans="1:14" ht="39.6">
      <c r="A477" s="4">
        <v>99</v>
      </c>
      <c r="B477" s="92" t="s">
        <v>1163</v>
      </c>
      <c r="C477" s="92" t="s">
        <v>792</v>
      </c>
      <c r="D477" s="92" t="s">
        <v>1656</v>
      </c>
      <c r="E477" s="132" t="s">
        <v>312</v>
      </c>
      <c r="F477" s="133">
        <v>39373</v>
      </c>
      <c r="G477" s="134"/>
      <c r="H477" s="134">
        <v>1</v>
      </c>
      <c r="I477" s="134"/>
      <c r="J477" s="134"/>
      <c r="K477" s="134"/>
      <c r="L477" s="10" t="s">
        <v>998</v>
      </c>
      <c r="M477" s="11" t="s">
        <v>585</v>
      </c>
      <c r="N477" s="11" t="s">
        <v>262</v>
      </c>
    </row>
    <row r="478" spans="1:14" ht="66">
      <c r="A478" s="4">
        <v>100</v>
      </c>
      <c r="B478" s="92" t="s">
        <v>1163</v>
      </c>
      <c r="C478" s="92" t="s">
        <v>716</v>
      </c>
      <c r="D478" s="92" t="s">
        <v>280</v>
      </c>
      <c r="E478" s="132" t="s">
        <v>362</v>
      </c>
      <c r="F478" s="133">
        <v>39351</v>
      </c>
      <c r="G478" s="134"/>
      <c r="H478" s="134"/>
      <c r="I478" s="134"/>
      <c r="J478" s="134"/>
      <c r="K478" s="134">
        <v>1</v>
      </c>
      <c r="L478" s="10" t="s">
        <v>527</v>
      </c>
      <c r="M478" s="11" t="s">
        <v>262</v>
      </c>
      <c r="N478" s="11" t="s">
        <v>262</v>
      </c>
    </row>
    <row r="479" spans="1:14" ht="52.8">
      <c r="A479" s="4">
        <v>101</v>
      </c>
      <c r="B479" s="92" t="s">
        <v>1163</v>
      </c>
      <c r="C479" s="92" t="s">
        <v>716</v>
      </c>
      <c r="D479" s="92" t="s">
        <v>52</v>
      </c>
      <c r="E479" s="132" t="s">
        <v>662</v>
      </c>
      <c r="F479" s="133">
        <v>39354</v>
      </c>
      <c r="G479" s="134"/>
      <c r="H479" s="134"/>
      <c r="I479" s="134"/>
      <c r="J479" s="134"/>
      <c r="K479" s="134">
        <v>1</v>
      </c>
      <c r="L479" s="10" t="s">
        <v>1012</v>
      </c>
      <c r="M479" s="11" t="s">
        <v>262</v>
      </c>
      <c r="N479" s="11" t="s">
        <v>262</v>
      </c>
    </row>
    <row r="480" spans="1:14" ht="79.2">
      <c r="A480" s="4">
        <v>102</v>
      </c>
      <c r="B480" s="92" t="s">
        <v>1163</v>
      </c>
      <c r="C480" s="92" t="s">
        <v>716</v>
      </c>
      <c r="D480" s="92" t="s">
        <v>264</v>
      </c>
      <c r="E480" s="132" t="s">
        <v>662</v>
      </c>
      <c r="F480" s="133">
        <v>39355</v>
      </c>
      <c r="G480" s="134"/>
      <c r="H480" s="134"/>
      <c r="I480" s="134"/>
      <c r="J480" s="134"/>
      <c r="K480" s="134">
        <v>1</v>
      </c>
      <c r="L480" s="10" t="s">
        <v>1013</v>
      </c>
      <c r="M480" s="11" t="s">
        <v>262</v>
      </c>
      <c r="N480" s="11" t="s">
        <v>262</v>
      </c>
    </row>
    <row r="481" spans="1:14" ht="52.8">
      <c r="A481" s="4">
        <v>103</v>
      </c>
      <c r="B481" s="92" t="s">
        <v>1163</v>
      </c>
      <c r="C481" s="92" t="s">
        <v>716</v>
      </c>
      <c r="D481" s="92" t="s">
        <v>1351</v>
      </c>
      <c r="E481" s="132" t="s">
        <v>1014</v>
      </c>
      <c r="F481" s="133">
        <v>39358</v>
      </c>
      <c r="G481" s="134"/>
      <c r="H481" s="134"/>
      <c r="I481" s="134">
        <v>1</v>
      </c>
      <c r="J481" s="134"/>
      <c r="K481" s="134"/>
      <c r="L481" s="10" t="s">
        <v>1015</v>
      </c>
      <c r="M481" s="11" t="s">
        <v>262</v>
      </c>
      <c r="N481" s="11" t="s">
        <v>262</v>
      </c>
    </row>
    <row r="482" spans="1:14" ht="92.4">
      <c r="A482" s="4">
        <v>104</v>
      </c>
      <c r="B482" s="92" t="s">
        <v>1163</v>
      </c>
      <c r="C482" s="92" t="s">
        <v>716</v>
      </c>
      <c r="D482" s="92" t="s">
        <v>52</v>
      </c>
      <c r="E482" s="132" t="s">
        <v>1016</v>
      </c>
      <c r="F482" s="133">
        <v>39375</v>
      </c>
      <c r="G482" s="134"/>
      <c r="H482" s="134"/>
      <c r="I482" s="134">
        <v>1</v>
      </c>
      <c r="J482" s="134"/>
      <c r="K482" s="134"/>
      <c r="L482" s="10" t="s">
        <v>1017</v>
      </c>
      <c r="M482" s="11" t="s">
        <v>262</v>
      </c>
      <c r="N482" s="11" t="s">
        <v>262</v>
      </c>
    </row>
    <row r="483" spans="1:14" ht="39.6">
      <c r="A483" s="4">
        <v>105</v>
      </c>
      <c r="B483" s="92" t="s">
        <v>1163</v>
      </c>
      <c r="C483" s="92" t="s">
        <v>623</v>
      </c>
      <c r="D483" s="92" t="s">
        <v>1807</v>
      </c>
      <c r="E483" s="132" t="s">
        <v>662</v>
      </c>
      <c r="F483" s="133">
        <v>39390</v>
      </c>
      <c r="G483" s="134"/>
      <c r="H483" s="134"/>
      <c r="I483" s="134"/>
      <c r="J483" s="134"/>
      <c r="K483" s="134">
        <v>1</v>
      </c>
      <c r="L483" s="10" t="s">
        <v>1018</v>
      </c>
      <c r="M483" s="11" t="s">
        <v>262</v>
      </c>
      <c r="N483" s="11" t="s">
        <v>262</v>
      </c>
    </row>
    <row r="484" spans="1:14">
      <c r="A484" s="4">
        <v>106</v>
      </c>
      <c r="B484" s="92" t="s">
        <v>1163</v>
      </c>
      <c r="C484" s="92" t="s">
        <v>703</v>
      </c>
      <c r="D484" s="92" t="s">
        <v>711</v>
      </c>
      <c r="E484" s="132" t="s">
        <v>1019</v>
      </c>
      <c r="F484" s="133">
        <v>39391</v>
      </c>
      <c r="G484" s="134"/>
      <c r="H484" s="134"/>
      <c r="I484" s="134"/>
      <c r="J484" s="134">
        <v>1</v>
      </c>
      <c r="K484" s="134"/>
      <c r="L484" s="10" t="s">
        <v>1020</v>
      </c>
      <c r="M484" s="11" t="s">
        <v>262</v>
      </c>
      <c r="N484" s="11" t="s">
        <v>262</v>
      </c>
    </row>
    <row r="485" spans="1:14">
      <c r="A485" s="4">
        <v>107</v>
      </c>
      <c r="B485" s="92" t="s">
        <v>1163</v>
      </c>
      <c r="C485" s="92" t="s">
        <v>703</v>
      </c>
      <c r="D485" s="92" t="s">
        <v>713</v>
      </c>
      <c r="E485" s="132" t="s">
        <v>1021</v>
      </c>
      <c r="F485" s="133">
        <v>39392</v>
      </c>
      <c r="G485" s="134"/>
      <c r="H485" s="134"/>
      <c r="I485" s="134">
        <v>1</v>
      </c>
      <c r="J485" s="134"/>
      <c r="K485" s="134"/>
      <c r="L485" s="10" t="s">
        <v>1598</v>
      </c>
      <c r="M485" s="11" t="s">
        <v>262</v>
      </c>
      <c r="N485" s="11" t="s">
        <v>262</v>
      </c>
    </row>
    <row r="486" spans="1:14">
      <c r="A486" s="4">
        <v>108</v>
      </c>
      <c r="B486" s="92" t="s">
        <v>1163</v>
      </c>
      <c r="C486" s="92" t="s">
        <v>703</v>
      </c>
      <c r="D486" s="92" t="s">
        <v>711</v>
      </c>
      <c r="E486" s="132" t="s">
        <v>1022</v>
      </c>
      <c r="F486" s="133">
        <v>39410</v>
      </c>
      <c r="G486" s="134"/>
      <c r="H486" s="134"/>
      <c r="I486" s="134">
        <v>1</v>
      </c>
      <c r="J486" s="134"/>
      <c r="K486" s="134"/>
      <c r="L486" s="10" t="s">
        <v>1023</v>
      </c>
      <c r="M486" s="11" t="s">
        <v>262</v>
      </c>
      <c r="N486" s="11" t="s">
        <v>262</v>
      </c>
    </row>
    <row r="487" spans="1:14" ht="52.8">
      <c r="A487" s="4">
        <v>109</v>
      </c>
      <c r="B487" s="92" t="s">
        <v>1163</v>
      </c>
      <c r="C487" s="92" t="s">
        <v>716</v>
      </c>
      <c r="D487" s="92" t="s">
        <v>280</v>
      </c>
      <c r="E487" s="132" t="s">
        <v>665</v>
      </c>
      <c r="F487" s="133">
        <v>39391</v>
      </c>
      <c r="G487" s="134"/>
      <c r="H487" s="134"/>
      <c r="I487" s="134"/>
      <c r="J487" s="134"/>
      <c r="K487" s="134">
        <v>1</v>
      </c>
      <c r="L487" s="10" t="s">
        <v>1024</v>
      </c>
      <c r="M487" s="11" t="s">
        <v>262</v>
      </c>
      <c r="N487" s="11" t="s">
        <v>262</v>
      </c>
    </row>
    <row r="488" spans="1:14">
      <c r="A488" s="4">
        <v>110</v>
      </c>
      <c r="B488" s="92" t="s">
        <v>1163</v>
      </c>
      <c r="C488" s="92" t="s">
        <v>792</v>
      </c>
      <c r="D488" s="92" t="s">
        <v>131</v>
      </c>
      <c r="E488" s="132" t="s">
        <v>1025</v>
      </c>
      <c r="F488" s="133">
        <v>39419</v>
      </c>
      <c r="G488" s="134"/>
      <c r="H488" s="134"/>
      <c r="I488" s="134"/>
      <c r="J488" s="134">
        <v>1</v>
      </c>
      <c r="K488" s="134"/>
      <c r="L488" s="10" t="s">
        <v>1026</v>
      </c>
      <c r="M488" s="11" t="s">
        <v>262</v>
      </c>
      <c r="N488" s="11" t="s">
        <v>262</v>
      </c>
    </row>
    <row r="489" spans="1:14" ht="26.4">
      <c r="A489" s="4">
        <v>111</v>
      </c>
      <c r="B489" s="92" t="s">
        <v>1163</v>
      </c>
      <c r="C489" s="92" t="s">
        <v>716</v>
      </c>
      <c r="D489" s="92" t="s">
        <v>52</v>
      </c>
      <c r="E489" s="132" t="s">
        <v>1027</v>
      </c>
      <c r="F489" s="133">
        <v>39416</v>
      </c>
      <c r="G489" s="134"/>
      <c r="H489" s="134"/>
      <c r="I489" s="134">
        <v>1</v>
      </c>
      <c r="J489" s="134"/>
      <c r="K489" s="134"/>
      <c r="L489" s="10" t="s">
        <v>1028</v>
      </c>
      <c r="M489" s="11" t="s">
        <v>262</v>
      </c>
      <c r="N489" s="11"/>
    </row>
    <row r="490" spans="1:14" ht="57" customHeight="1">
      <c r="A490" s="4">
        <v>112</v>
      </c>
      <c r="B490" s="92" t="s">
        <v>1163</v>
      </c>
      <c r="C490" s="92" t="s">
        <v>623</v>
      </c>
      <c r="D490" s="92" t="s">
        <v>1029</v>
      </c>
      <c r="E490" s="132" t="s">
        <v>1030</v>
      </c>
      <c r="F490" s="133">
        <v>39444</v>
      </c>
      <c r="G490" s="134"/>
      <c r="H490" s="134"/>
      <c r="I490" s="134"/>
      <c r="J490" s="134">
        <v>1</v>
      </c>
      <c r="K490" s="134"/>
      <c r="L490" s="10" t="s">
        <v>188</v>
      </c>
      <c r="M490" s="11" t="s">
        <v>262</v>
      </c>
      <c r="N490" s="11" t="s">
        <v>262</v>
      </c>
    </row>
    <row r="491" spans="1:14" ht="57" customHeight="1">
      <c r="A491" s="4">
        <v>113</v>
      </c>
      <c r="B491" s="92" t="s">
        <v>1163</v>
      </c>
      <c r="C491" s="92" t="s">
        <v>792</v>
      </c>
      <c r="D491" s="92" t="s">
        <v>131</v>
      </c>
      <c r="E491" s="132" t="s">
        <v>1953</v>
      </c>
      <c r="F491" s="133">
        <v>39472</v>
      </c>
      <c r="G491" s="134"/>
      <c r="H491" s="134"/>
      <c r="I491" s="134">
        <v>1</v>
      </c>
      <c r="J491" s="134"/>
      <c r="K491" s="134"/>
      <c r="L491" s="10" t="s">
        <v>758</v>
      </c>
      <c r="M491" s="11" t="s">
        <v>262</v>
      </c>
      <c r="N491" s="11" t="s">
        <v>262</v>
      </c>
    </row>
    <row r="492" spans="1:14" ht="57" customHeight="1">
      <c r="A492" s="4">
        <v>114</v>
      </c>
      <c r="B492" s="92" t="s">
        <v>1163</v>
      </c>
      <c r="C492" s="92" t="s">
        <v>792</v>
      </c>
      <c r="D492" s="92" t="s">
        <v>131</v>
      </c>
      <c r="E492" s="132" t="s">
        <v>1954</v>
      </c>
      <c r="F492" s="133">
        <v>39475</v>
      </c>
      <c r="G492" s="134"/>
      <c r="H492" s="134"/>
      <c r="I492" s="134">
        <v>1</v>
      </c>
      <c r="J492" s="134"/>
      <c r="K492" s="134"/>
      <c r="L492" s="10" t="s">
        <v>637</v>
      </c>
      <c r="M492" s="11" t="s">
        <v>262</v>
      </c>
      <c r="N492" s="11" t="s">
        <v>262</v>
      </c>
    </row>
    <row r="493" spans="1:14" ht="57" customHeight="1">
      <c r="A493" s="4">
        <v>115</v>
      </c>
      <c r="B493" s="92" t="s">
        <v>1163</v>
      </c>
      <c r="C493" s="92" t="s">
        <v>716</v>
      </c>
      <c r="D493" s="92" t="s">
        <v>280</v>
      </c>
      <c r="E493" s="132" t="s">
        <v>1955</v>
      </c>
      <c r="F493" s="133">
        <v>39454</v>
      </c>
      <c r="G493" s="134"/>
      <c r="H493" s="134"/>
      <c r="I493" s="134">
        <v>1</v>
      </c>
      <c r="J493" s="134"/>
      <c r="K493" s="134"/>
      <c r="L493" s="10" t="s">
        <v>638</v>
      </c>
      <c r="M493" s="11" t="s">
        <v>262</v>
      </c>
      <c r="N493" s="11" t="s">
        <v>262</v>
      </c>
    </row>
    <row r="494" spans="1:14" s="44" customFormat="1" ht="52.8">
      <c r="A494" s="137">
        <v>116</v>
      </c>
      <c r="B494" s="92" t="s">
        <v>1163</v>
      </c>
      <c r="C494" s="138" t="s">
        <v>703</v>
      </c>
      <c r="D494" s="138" t="s">
        <v>704</v>
      </c>
      <c r="E494" s="139" t="s">
        <v>1956</v>
      </c>
      <c r="F494" s="140">
        <v>39514</v>
      </c>
      <c r="G494" s="141"/>
      <c r="H494" s="141">
        <v>1</v>
      </c>
      <c r="I494" s="141"/>
      <c r="J494" s="141"/>
      <c r="K494" s="141"/>
      <c r="L494" s="142" t="s">
        <v>1755</v>
      </c>
      <c r="M494" s="11" t="s">
        <v>262</v>
      </c>
      <c r="N494" s="143" t="s">
        <v>262</v>
      </c>
    </row>
    <row r="495" spans="1:14" s="44" customFormat="1" ht="79.2">
      <c r="A495" s="144">
        <v>117</v>
      </c>
      <c r="B495" s="92" t="s">
        <v>1163</v>
      </c>
      <c r="C495" s="138" t="s">
        <v>716</v>
      </c>
      <c r="D495" s="138" t="s">
        <v>52</v>
      </c>
      <c r="E495" s="139" t="s">
        <v>1957</v>
      </c>
      <c r="F495" s="140">
        <v>39512</v>
      </c>
      <c r="G495" s="141"/>
      <c r="H495" s="141"/>
      <c r="I495" s="141">
        <v>1</v>
      </c>
      <c r="J495" s="141"/>
      <c r="K495" s="141"/>
      <c r="L495" s="142" t="s">
        <v>1756</v>
      </c>
      <c r="M495" s="11" t="s">
        <v>262</v>
      </c>
      <c r="N495" s="143" t="s">
        <v>262</v>
      </c>
    </row>
    <row r="496" spans="1:14" ht="39.6">
      <c r="A496" s="4">
        <v>1</v>
      </c>
      <c r="B496" s="7" t="s">
        <v>1164</v>
      </c>
      <c r="C496" s="12" t="s">
        <v>669</v>
      </c>
      <c r="D496" s="12" t="s">
        <v>654</v>
      </c>
      <c r="E496" s="13" t="s">
        <v>1958</v>
      </c>
      <c r="F496" s="119" t="s">
        <v>1959</v>
      </c>
      <c r="G496" s="120">
        <v>1</v>
      </c>
      <c r="H496" s="120"/>
      <c r="I496" s="120"/>
      <c r="J496" s="120"/>
      <c r="K496" s="120"/>
      <c r="L496" s="10" t="s">
        <v>1960</v>
      </c>
      <c r="M496" s="11" t="s">
        <v>1961</v>
      </c>
      <c r="N496" s="11"/>
    </row>
    <row r="497" spans="1:14" ht="26.4">
      <c r="A497" s="4">
        <v>2</v>
      </c>
      <c r="B497" s="7" t="s">
        <v>1164</v>
      </c>
      <c r="C497" s="12" t="s">
        <v>669</v>
      </c>
      <c r="D497" s="12" t="s">
        <v>1962</v>
      </c>
      <c r="E497" s="13" t="s">
        <v>1963</v>
      </c>
      <c r="F497" s="119" t="s">
        <v>1964</v>
      </c>
      <c r="G497" s="120"/>
      <c r="H497" s="120"/>
      <c r="I497" s="120">
        <v>1</v>
      </c>
      <c r="J497" s="120"/>
      <c r="K497" s="120"/>
      <c r="L497" s="10" t="s">
        <v>1965</v>
      </c>
      <c r="M497" s="11"/>
      <c r="N497" s="11"/>
    </row>
    <row r="498" spans="1:14" ht="26.4">
      <c r="A498" s="4">
        <v>3</v>
      </c>
      <c r="B498" s="7" t="s">
        <v>1164</v>
      </c>
      <c r="C498" s="12" t="s">
        <v>669</v>
      </c>
      <c r="D498" s="12" t="s">
        <v>1966</v>
      </c>
      <c r="E498" s="13" t="s">
        <v>1967</v>
      </c>
      <c r="F498" s="119" t="s">
        <v>1968</v>
      </c>
      <c r="G498" s="120"/>
      <c r="H498" s="120"/>
      <c r="I498" s="120"/>
      <c r="J498" s="120">
        <v>1</v>
      </c>
      <c r="K498" s="120"/>
      <c r="L498" s="10" t="s">
        <v>1965</v>
      </c>
      <c r="M498" s="11"/>
      <c r="N498" s="11"/>
    </row>
    <row r="499" spans="1:14" ht="26.4">
      <c r="A499" s="4">
        <v>4</v>
      </c>
      <c r="B499" s="7" t="s">
        <v>1164</v>
      </c>
      <c r="C499" s="12" t="s">
        <v>364</v>
      </c>
      <c r="D499" s="12" t="s">
        <v>1969</v>
      </c>
      <c r="E499" s="13" t="s">
        <v>1970</v>
      </c>
      <c r="F499" s="119">
        <v>39258</v>
      </c>
      <c r="G499" s="120"/>
      <c r="H499" s="120">
        <v>1</v>
      </c>
      <c r="I499" s="120"/>
      <c r="J499" s="120"/>
      <c r="K499" s="120"/>
      <c r="L499" s="10" t="s">
        <v>1775</v>
      </c>
      <c r="M499" s="11" t="s">
        <v>1776</v>
      </c>
      <c r="N499" s="11"/>
    </row>
    <row r="500" spans="1:14" ht="39.6">
      <c r="A500" s="4">
        <v>5</v>
      </c>
      <c r="B500" s="7" t="s">
        <v>1164</v>
      </c>
      <c r="C500" s="12" t="s">
        <v>364</v>
      </c>
      <c r="D500" s="12" t="s">
        <v>1777</v>
      </c>
      <c r="E500" s="13" t="s">
        <v>1778</v>
      </c>
      <c r="F500" s="119">
        <v>39258</v>
      </c>
      <c r="G500" s="120"/>
      <c r="H500" s="120">
        <v>1</v>
      </c>
      <c r="I500" s="120"/>
      <c r="J500" s="120"/>
      <c r="K500" s="120"/>
      <c r="L500" s="10" t="s">
        <v>1779</v>
      </c>
      <c r="M500" s="11" t="s">
        <v>1776</v>
      </c>
      <c r="N500" s="11"/>
    </row>
    <row r="501" spans="1:14" ht="26.4">
      <c r="A501" s="4">
        <v>6</v>
      </c>
      <c r="B501" s="7" t="s">
        <v>1164</v>
      </c>
      <c r="C501" s="12" t="s">
        <v>1780</v>
      </c>
      <c r="D501" s="12" t="s">
        <v>1781</v>
      </c>
      <c r="E501" s="13" t="s">
        <v>1782</v>
      </c>
      <c r="F501" s="119">
        <v>39223</v>
      </c>
      <c r="G501" s="120"/>
      <c r="H501" s="120">
        <v>1</v>
      </c>
      <c r="I501" s="120"/>
      <c r="J501" s="120"/>
      <c r="K501" s="120"/>
      <c r="L501" s="10" t="s">
        <v>47</v>
      </c>
      <c r="M501" s="11" t="s">
        <v>48</v>
      </c>
      <c r="N501" s="11"/>
    </row>
    <row r="502" spans="1:14" ht="39.6">
      <c r="A502" s="4">
        <v>7</v>
      </c>
      <c r="B502" s="7" t="s">
        <v>1164</v>
      </c>
      <c r="C502" s="12" t="s">
        <v>1780</v>
      </c>
      <c r="D502" s="12" t="s">
        <v>49</v>
      </c>
      <c r="E502" s="13" t="s">
        <v>50</v>
      </c>
      <c r="F502" s="119">
        <v>39254</v>
      </c>
      <c r="G502" s="120"/>
      <c r="H502" s="120">
        <v>1</v>
      </c>
      <c r="I502" s="120"/>
      <c r="J502" s="120"/>
      <c r="K502" s="120"/>
      <c r="L502" s="10" t="s">
        <v>1072</v>
      </c>
      <c r="M502" s="11" t="s">
        <v>48</v>
      </c>
      <c r="N502" s="11"/>
    </row>
    <row r="503" spans="1:14" ht="26.4">
      <c r="A503" s="4">
        <v>8</v>
      </c>
      <c r="B503" s="7" t="s">
        <v>1164</v>
      </c>
      <c r="C503" s="12" t="s">
        <v>1780</v>
      </c>
      <c r="D503" s="12" t="s">
        <v>1073</v>
      </c>
      <c r="E503" s="13" t="s">
        <v>1074</v>
      </c>
      <c r="F503" s="119" t="s">
        <v>1075</v>
      </c>
      <c r="G503" s="120"/>
      <c r="H503" s="120"/>
      <c r="I503" s="120">
        <v>1</v>
      </c>
      <c r="J503" s="120"/>
      <c r="K503" s="120"/>
      <c r="L503" s="10" t="s">
        <v>1965</v>
      </c>
      <c r="M503" s="11" t="s">
        <v>48</v>
      </c>
      <c r="N503" s="11"/>
    </row>
    <row r="504" spans="1:14" ht="26.4">
      <c r="A504" s="4">
        <v>9</v>
      </c>
      <c r="B504" s="7" t="s">
        <v>1164</v>
      </c>
      <c r="C504" s="12" t="s">
        <v>1076</v>
      </c>
      <c r="D504" s="12" t="s">
        <v>1077</v>
      </c>
      <c r="E504" s="13" t="s">
        <v>152</v>
      </c>
      <c r="F504" s="119">
        <v>39188</v>
      </c>
      <c r="G504" s="120"/>
      <c r="H504" s="120"/>
      <c r="I504" s="120">
        <v>1</v>
      </c>
      <c r="J504" s="120"/>
      <c r="K504" s="120"/>
      <c r="L504" s="10" t="s">
        <v>76</v>
      </c>
      <c r="M504" s="11" t="s">
        <v>48</v>
      </c>
      <c r="N504" s="11"/>
    </row>
    <row r="505" spans="1:14" ht="39.6">
      <c r="A505" s="4">
        <v>10</v>
      </c>
      <c r="B505" s="7" t="s">
        <v>1164</v>
      </c>
      <c r="C505" s="12" t="s">
        <v>1076</v>
      </c>
      <c r="D505" s="12" t="s">
        <v>77</v>
      </c>
      <c r="E505" s="13" t="s">
        <v>78</v>
      </c>
      <c r="F505" s="119">
        <v>39243</v>
      </c>
      <c r="G505" s="120"/>
      <c r="H505" s="120"/>
      <c r="I505" s="120">
        <v>1</v>
      </c>
      <c r="J505" s="120"/>
      <c r="K505" s="120"/>
      <c r="L505" s="10" t="s">
        <v>1081</v>
      </c>
      <c r="M505" s="11" t="s">
        <v>48</v>
      </c>
      <c r="N505" s="11"/>
    </row>
    <row r="506" spans="1:14" ht="66">
      <c r="A506" s="4">
        <v>11</v>
      </c>
      <c r="B506" s="7" t="s">
        <v>1164</v>
      </c>
      <c r="C506" s="12" t="s">
        <v>1076</v>
      </c>
      <c r="D506" s="12" t="s">
        <v>77</v>
      </c>
      <c r="E506" s="13" t="s">
        <v>1082</v>
      </c>
      <c r="F506" s="119">
        <v>39200</v>
      </c>
      <c r="G506" s="120"/>
      <c r="H506" s="120"/>
      <c r="I506" s="120"/>
      <c r="J506" s="120">
        <v>1</v>
      </c>
      <c r="K506" s="120"/>
      <c r="L506" s="10" t="s">
        <v>1083</v>
      </c>
      <c r="M506" s="11" t="s">
        <v>48</v>
      </c>
      <c r="N506" s="11"/>
    </row>
    <row r="507" spans="1:14" ht="26.4">
      <c r="A507" s="4">
        <v>12</v>
      </c>
      <c r="B507" s="7" t="s">
        <v>1164</v>
      </c>
      <c r="C507" s="12" t="s">
        <v>1104</v>
      </c>
      <c r="D507" s="12" t="s">
        <v>1084</v>
      </c>
      <c r="E507" s="13" t="s">
        <v>1085</v>
      </c>
      <c r="F507" s="119">
        <v>39205</v>
      </c>
      <c r="G507" s="120"/>
      <c r="H507" s="120"/>
      <c r="I507" s="120">
        <v>1</v>
      </c>
      <c r="J507" s="120"/>
      <c r="K507" s="120"/>
      <c r="L507" s="10" t="s">
        <v>1086</v>
      </c>
      <c r="M507" s="11" t="s">
        <v>48</v>
      </c>
      <c r="N507" s="11"/>
    </row>
    <row r="508" spans="1:14" ht="39.6">
      <c r="A508" s="4">
        <v>13</v>
      </c>
      <c r="B508" s="7" t="s">
        <v>1164</v>
      </c>
      <c r="C508" s="12" t="s">
        <v>1104</v>
      </c>
      <c r="D508" s="12" t="s">
        <v>1087</v>
      </c>
      <c r="E508" s="13" t="s">
        <v>1088</v>
      </c>
      <c r="F508" s="119">
        <v>39192</v>
      </c>
      <c r="G508" s="120"/>
      <c r="H508" s="120">
        <v>1</v>
      </c>
      <c r="I508" s="120"/>
      <c r="J508" s="120"/>
      <c r="K508" s="120"/>
      <c r="L508" s="10" t="s">
        <v>1089</v>
      </c>
      <c r="M508" s="11" t="s">
        <v>48</v>
      </c>
      <c r="N508" s="11"/>
    </row>
    <row r="509" spans="1:14" ht="26.4">
      <c r="A509" s="4">
        <v>14</v>
      </c>
      <c r="B509" s="7" t="s">
        <v>1164</v>
      </c>
      <c r="C509" s="12" t="s">
        <v>1104</v>
      </c>
      <c r="D509" s="12" t="s">
        <v>1087</v>
      </c>
      <c r="E509" s="13" t="s">
        <v>1090</v>
      </c>
      <c r="F509" s="119">
        <v>39260</v>
      </c>
      <c r="G509" s="120"/>
      <c r="H509" s="120">
        <v>1</v>
      </c>
      <c r="I509" s="120"/>
      <c r="J509" s="120"/>
      <c r="K509" s="120"/>
      <c r="L509" s="10" t="s">
        <v>1091</v>
      </c>
      <c r="M509" s="11" t="s">
        <v>48</v>
      </c>
      <c r="N509" s="11"/>
    </row>
    <row r="510" spans="1:14">
      <c r="A510" s="4">
        <v>15</v>
      </c>
      <c r="B510" s="7" t="s">
        <v>1164</v>
      </c>
      <c r="C510" s="12" t="s">
        <v>1109</v>
      </c>
      <c r="D510" s="12" t="s">
        <v>1092</v>
      </c>
      <c r="E510" s="13" t="s">
        <v>1093</v>
      </c>
      <c r="F510" s="119">
        <v>39183</v>
      </c>
      <c r="G510" s="120"/>
      <c r="H510" s="120"/>
      <c r="I510" s="120">
        <v>1</v>
      </c>
      <c r="J510" s="120"/>
      <c r="K510" s="120"/>
      <c r="L510" s="10" t="s">
        <v>1094</v>
      </c>
      <c r="M510" s="11" t="s">
        <v>262</v>
      </c>
      <c r="N510" s="11"/>
    </row>
    <row r="511" spans="1:14">
      <c r="A511" s="4">
        <v>16</v>
      </c>
      <c r="B511" s="7" t="s">
        <v>1164</v>
      </c>
      <c r="C511" s="12" t="s">
        <v>1109</v>
      </c>
      <c r="D511" s="12" t="s">
        <v>1095</v>
      </c>
      <c r="E511" s="13" t="s">
        <v>1096</v>
      </c>
      <c r="F511" s="119">
        <v>39189</v>
      </c>
      <c r="G511" s="120"/>
      <c r="H511" s="120"/>
      <c r="I511" s="120"/>
      <c r="J511" s="120">
        <v>1</v>
      </c>
      <c r="K511" s="120"/>
      <c r="L511" s="10" t="s">
        <v>1094</v>
      </c>
      <c r="M511" s="11" t="s">
        <v>262</v>
      </c>
      <c r="N511" s="11"/>
    </row>
    <row r="512" spans="1:14" ht="26.4">
      <c r="A512" s="4">
        <v>17</v>
      </c>
      <c r="B512" s="7" t="s">
        <v>1164</v>
      </c>
      <c r="C512" s="12" t="s">
        <v>1109</v>
      </c>
      <c r="D512" s="12" t="s">
        <v>1097</v>
      </c>
      <c r="E512" s="13" t="s">
        <v>1098</v>
      </c>
      <c r="F512" s="119">
        <v>39193</v>
      </c>
      <c r="G512" s="120"/>
      <c r="H512" s="120"/>
      <c r="I512" s="120">
        <v>1</v>
      </c>
      <c r="J512" s="120"/>
      <c r="K512" s="120"/>
      <c r="L512" s="10" t="s">
        <v>1099</v>
      </c>
      <c r="M512" s="11" t="s">
        <v>1100</v>
      </c>
      <c r="N512" s="11"/>
    </row>
    <row r="513" spans="1:14" ht="39.6">
      <c r="A513" s="4">
        <v>18</v>
      </c>
      <c r="B513" s="7" t="s">
        <v>1164</v>
      </c>
      <c r="C513" s="12" t="s">
        <v>1109</v>
      </c>
      <c r="D513" s="12" t="s">
        <v>1101</v>
      </c>
      <c r="E513" s="13" t="s">
        <v>1102</v>
      </c>
      <c r="F513" s="119">
        <v>39197</v>
      </c>
      <c r="G513" s="120">
        <v>1</v>
      </c>
      <c r="H513" s="120"/>
      <c r="I513" s="120"/>
      <c r="J513" s="120"/>
      <c r="K513" s="120"/>
      <c r="L513" s="10" t="s">
        <v>135</v>
      </c>
      <c r="M513" s="11" t="s">
        <v>48</v>
      </c>
      <c r="N513" s="11"/>
    </row>
    <row r="514" spans="1:14" ht="52.8">
      <c r="A514" s="4">
        <v>19</v>
      </c>
      <c r="B514" s="7" t="s">
        <v>1164</v>
      </c>
      <c r="C514" s="12" t="s">
        <v>1109</v>
      </c>
      <c r="D514" s="12" t="s">
        <v>136</v>
      </c>
      <c r="E514" s="13" t="s">
        <v>249</v>
      </c>
      <c r="F514" s="119">
        <v>39239</v>
      </c>
      <c r="G514" s="120"/>
      <c r="H514" s="120">
        <v>1</v>
      </c>
      <c r="I514" s="120"/>
      <c r="J514" s="120"/>
      <c r="K514" s="120"/>
      <c r="L514" s="10" t="s">
        <v>250</v>
      </c>
      <c r="M514" s="11" t="s">
        <v>251</v>
      </c>
      <c r="N514" s="11"/>
    </row>
    <row r="515" spans="1:14" ht="39.6">
      <c r="A515" s="4">
        <v>20</v>
      </c>
      <c r="B515" s="7" t="s">
        <v>1164</v>
      </c>
      <c r="C515" s="12" t="s">
        <v>1076</v>
      </c>
      <c r="D515" s="12"/>
      <c r="E515" s="13" t="s">
        <v>252</v>
      </c>
      <c r="F515" s="119">
        <v>39248</v>
      </c>
      <c r="G515" s="120"/>
      <c r="H515" s="120"/>
      <c r="I515" s="120"/>
      <c r="J515" s="120"/>
      <c r="K515" s="120">
        <v>2</v>
      </c>
      <c r="L515" s="10" t="s">
        <v>253</v>
      </c>
      <c r="M515" s="11"/>
      <c r="N515" s="11"/>
    </row>
    <row r="516" spans="1:14">
      <c r="A516" s="4">
        <v>21</v>
      </c>
      <c r="B516" s="7" t="s">
        <v>1164</v>
      </c>
      <c r="C516" s="12" t="s">
        <v>1104</v>
      </c>
      <c r="D516" s="12"/>
      <c r="E516" s="13" t="s">
        <v>254</v>
      </c>
      <c r="F516" s="119">
        <v>39243</v>
      </c>
      <c r="G516" s="120"/>
      <c r="H516" s="120"/>
      <c r="I516" s="120"/>
      <c r="J516" s="120"/>
      <c r="K516" s="120">
        <v>1</v>
      </c>
      <c r="L516" s="10" t="s">
        <v>255</v>
      </c>
      <c r="M516" s="11"/>
      <c r="N516" s="11"/>
    </row>
    <row r="517" spans="1:14">
      <c r="A517" s="4">
        <v>22</v>
      </c>
      <c r="B517" s="7" t="s">
        <v>1164</v>
      </c>
      <c r="C517" s="12" t="s">
        <v>1104</v>
      </c>
      <c r="D517" s="12"/>
      <c r="E517" s="13" t="s">
        <v>254</v>
      </c>
      <c r="F517" s="119">
        <v>39223</v>
      </c>
      <c r="G517" s="120"/>
      <c r="H517" s="120"/>
      <c r="I517" s="120"/>
      <c r="J517" s="120"/>
      <c r="K517" s="120">
        <v>1</v>
      </c>
      <c r="L517" s="10" t="s">
        <v>1107</v>
      </c>
      <c r="M517" s="11"/>
      <c r="N517" s="11"/>
    </row>
    <row r="518" spans="1:14">
      <c r="A518" s="4">
        <v>23</v>
      </c>
      <c r="B518" s="7" t="s">
        <v>1164</v>
      </c>
      <c r="C518" s="12" t="s">
        <v>1104</v>
      </c>
      <c r="D518" s="12"/>
      <c r="E518" s="13" t="s">
        <v>1497</v>
      </c>
      <c r="F518" s="119">
        <v>39237</v>
      </c>
      <c r="G518" s="120"/>
      <c r="H518" s="120"/>
      <c r="I518" s="120"/>
      <c r="J518" s="120"/>
      <c r="K518" s="120">
        <v>1</v>
      </c>
      <c r="L518" s="10" t="s">
        <v>256</v>
      </c>
      <c r="M518" s="11"/>
      <c r="N518" s="11"/>
    </row>
    <row r="519" spans="1:14">
      <c r="A519" s="4">
        <v>24</v>
      </c>
      <c r="B519" s="7" t="s">
        <v>1164</v>
      </c>
      <c r="C519" s="12" t="s">
        <v>1104</v>
      </c>
      <c r="D519" s="12"/>
      <c r="E519" s="13" t="s">
        <v>1497</v>
      </c>
      <c r="F519" s="119">
        <v>39258</v>
      </c>
      <c r="G519" s="120"/>
      <c r="H519" s="120"/>
      <c r="I519" s="120"/>
      <c r="J519" s="120"/>
      <c r="K519" s="120">
        <v>1</v>
      </c>
      <c r="L519" s="10" t="s">
        <v>1107</v>
      </c>
      <c r="M519" s="11"/>
      <c r="N519" s="11"/>
    </row>
    <row r="520" spans="1:14">
      <c r="A520" s="4">
        <v>25</v>
      </c>
      <c r="B520" s="7" t="s">
        <v>1164</v>
      </c>
      <c r="C520" s="12" t="s">
        <v>1780</v>
      </c>
      <c r="D520" s="12"/>
      <c r="E520" s="13" t="s">
        <v>1497</v>
      </c>
      <c r="F520" s="119">
        <v>39255</v>
      </c>
      <c r="G520" s="120"/>
      <c r="H520" s="120"/>
      <c r="I520" s="120"/>
      <c r="J520" s="120"/>
      <c r="K520" s="120">
        <v>1</v>
      </c>
      <c r="L520" s="10" t="s">
        <v>257</v>
      </c>
      <c r="M520" s="11"/>
      <c r="N520" s="11"/>
    </row>
    <row r="521" spans="1:14">
      <c r="A521" s="4">
        <v>26</v>
      </c>
      <c r="B521" s="7" t="s">
        <v>1164</v>
      </c>
      <c r="C521" s="12" t="s">
        <v>1780</v>
      </c>
      <c r="D521" s="12"/>
      <c r="E521" s="13" t="s">
        <v>16</v>
      </c>
      <c r="F521" s="119">
        <v>39257</v>
      </c>
      <c r="G521" s="120"/>
      <c r="H521" s="120"/>
      <c r="I521" s="120"/>
      <c r="J521" s="120"/>
      <c r="K521" s="120">
        <v>1</v>
      </c>
      <c r="L521" s="10" t="s">
        <v>258</v>
      </c>
      <c r="M521" s="11"/>
      <c r="N521" s="11"/>
    </row>
    <row r="522" spans="1:14" ht="26.4">
      <c r="A522" s="4">
        <v>27</v>
      </c>
      <c r="B522" s="7" t="s">
        <v>1164</v>
      </c>
      <c r="C522" s="12" t="s">
        <v>669</v>
      </c>
      <c r="D522" s="12"/>
      <c r="E522" s="13" t="s">
        <v>410</v>
      </c>
      <c r="F522" s="119">
        <v>39255</v>
      </c>
      <c r="G522" s="120"/>
      <c r="H522" s="120"/>
      <c r="I522" s="120"/>
      <c r="J522" s="120"/>
      <c r="K522" s="120">
        <v>1</v>
      </c>
      <c r="L522" s="10" t="s">
        <v>411</v>
      </c>
      <c r="M522" s="11"/>
      <c r="N522" s="11"/>
    </row>
    <row r="523" spans="1:14">
      <c r="A523" s="4">
        <v>28</v>
      </c>
      <c r="B523" s="7" t="s">
        <v>1164</v>
      </c>
      <c r="C523" s="12" t="s">
        <v>1780</v>
      </c>
      <c r="D523" s="12" t="s">
        <v>49</v>
      </c>
      <c r="E523" s="13" t="s">
        <v>412</v>
      </c>
      <c r="F523" s="119">
        <v>39265</v>
      </c>
      <c r="G523" s="120">
        <v>0</v>
      </c>
      <c r="H523" s="120"/>
      <c r="I523" s="120"/>
      <c r="J523" s="120"/>
      <c r="K523" s="120">
        <v>1</v>
      </c>
      <c r="L523" s="10" t="s">
        <v>404</v>
      </c>
      <c r="M523" s="11"/>
      <c r="N523" s="11"/>
    </row>
    <row r="524" spans="1:14">
      <c r="A524" s="4">
        <v>29</v>
      </c>
      <c r="B524" s="7" t="s">
        <v>1164</v>
      </c>
      <c r="C524" s="12" t="s">
        <v>1780</v>
      </c>
      <c r="D524" s="12" t="s">
        <v>413</v>
      </c>
      <c r="E524" s="13" t="s">
        <v>414</v>
      </c>
      <c r="F524" s="119">
        <v>39274</v>
      </c>
      <c r="G524" s="120"/>
      <c r="H524" s="120"/>
      <c r="I524" s="120">
        <v>1</v>
      </c>
      <c r="J524" s="120"/>
      <c r="K524" s="120"/>
      <c r="L524" s="10" t="s">
        <v>404</v>
      </c>
      <c r="M524" s="11"/>
      <c r="N524" s="11"/>
    </row>
    <row r="525" spans="1:14" ht="39.6">
      <c r="A525" s="4">
        <v>30</v>
      </c>
      <c r="B525" s="7" t="s">
        <v>1164</v>
      </c>
      <c r="C525" s="12" t="s">
        <v>1104</v>
      </c>
      <c r="D525" s="12" t="s">
        <v>1087</v>
      </c>
      <c r="E525" s="13" t="s">
        <v>412</v>
      </c>
      <c r="F525" s="119">
        <v>39267</v>
      </c>
      <c r="G525" s="120"/>
      <c r="H525" s="120"/>
      <c r="I525" s="120"/>
      <c r="J525" s="120"/>
      <c r="K525" s="120">
        <v>1</v>
      </c>
      <c r="L525" s="10" t="s">
        <v>1059</v>
      </c>
      <c r="M525" s="11"/>
      <c r="N525" s="11"/>
    </row>
    <row r="526" spans="1:14" ht="52.8">
      <c r="A526" s="4">
        <v>31</v>
      </c>
      <c r="B526" s="7" t="s">
        <v>1164</v>
      </c>
      <c r="C526" s="12" t="s">
        <v>1104</v>
      </c>
      <c r="D526" s="12" t="s">
        <v>1087</v>
      </c>
      <c r="E526" s="13" t="s">
        <v>412</v>
      </c>
      <c r="F526" s="119">
        <v>39267</v>
      </c>
      <c r="G526" s="120"/>
      <c r="H526" s="120"/>
      <c r="I526" s="120"/>
      <c r="J526" s="120"/>
      <c r="K526" s="120">
        <v>1</v>
      </c>
      <c r="L526" s="10" t="s">
        <v>304</v>
      </c>
      <c r="M526" s="11"/>
      <c r="N526" s="11"/>
    </row>
    <row r="527" spans="1:14">
      <c r="A527" s="4">
        <v>32</v>
      </c>
      <c r="B527" s="7" t="s">
        <v>1164</v>
      </c>
      <c r="C527" s="12" t="s">
        <v>1104</v>
      </c>
      <c r="D527" s="12" t="s">
        <v>305</v>
      </c>
      <c r="E527" s="13" t="s">
        <v>412</v>
      </c>
      <c r="F527" s="119">
        <v>39266</v>
      </c>
      <c r="G527" s="120"/>
      <c r="H527" s="120"/>
      <c r="I527" s="120"/>
      <c r="J527" s="120"/>
      <c r="K527" s="120">
        <v>1</v>
      </c>
      <c r="L527" s="10" t="s">
        <v>404</v>
      </c>
      <c r="M527" s="11"/>
      <c r="N527" s="11"/>
    </row>
    <row r="528" spans="1:14" ht="39.6">
      <c r="A528" s="4">
        <v>33</v>
      </c>
      <c r="B528" s="7" t="s">
        <v>1164</v>
      </c>
      <c r="C528" s="12" t="s">
        <v>1104</v>
      </c>
      <c r="D528" s="12" t="s">
        <v>1105</v>
      </c>
      <c r="E528" s="13" t="s">
        <v>412</v>
      </c>
      <c r="F528" s="119">
        <v>39275</v>
      </c>
      <c r="G528" s="120"/>
      <c r="H528" s="120"/>
      <c r="I528" s="120"/>
      <c r="J528" s="120"/>
      <c r="K528" s="120">
        <v>1</v>
      </c>
      <c r="L528" s="10" t="s">
        <v>306</v>
      </c>
      <c r="M528" s="11"/>
      <c r="N528" s="11"/>
    </row>
    <row r="529" spans="1:14" ht="39.6">
      <c r="A529" s="4">
        <v>34</v>
      </c>
      <c r="B529" s="7" t="s">
        <v>1164</v>
      </c>
      <c r="C529" s="12" t="s">
        <v>1104</v>
      </c>
      <c r="D529" s="12" t="s">
        <v>307</v>
      </c>
      <c r="E529" s="13" t="s">
        <v>412</v>
      </c>
      <c r="F529" s="119">
        <v>39292</v>
      </c>
      <c r="G529" s="120"/>
      <c r="H529" s="120"/>
      <c r="I529" s="120"/>
      <c r="J529" s="120"/>
      <c r="K529" s="120">
        <v>1</v>
      </c>
      <c r="L529" s="10" t="s">
        <v>308</v>
      </c>
      <c r="M529" s="11"/>
      <c r="N529" s="11"/>
    </row>
    <row r="530" spans="1:14">
      <c r="A530" s="4">
        <v>35</v>
      </c>
      <c r="B530" s="7" t="s">
        <v>1164</v>
      </c>
      <c r="C530" s="12" t="s">
        <v>1076</v>
      </c>
      <c r="D530" s="12" t="s">
        <v>1077</v>
      </c>
      <c r="E530" s="13" t="s">
        <v>309</v>
      </c>
      <c r="F530" s="119">
        <v>39265</v>
      </c>
      <c r="G530" s="120"/>
      <c r="H530" s="120"/>
      <c r="I530" s="120">
        <v>1</v>
      </c>
      <c r="J530" s="120"/>
      <c r="K530" s="120"/>
      <c r="L530" s="10" t="s">
        <v>404</v>
      </c>
      <c r="M530" s="11"/>
      <c r="N530" s="11"/>
    </row>
    <row r="531" spans="1:14">
      <c r="A531" s="4">
        <v>36</v>
      </c>
      <c r="B531" s="7" t="s">
        <v>1164</v>
      </c>
      <c r="C531" s="12" t="s">
        <v>1076</v>
      </c>
      <c r="D531" s="12" t="s">
        <v>310</v>
      </c>
      <c r="E531" s="13" t="s">
        <v>412</v>
      </c>
      <c r="F531" s="119">
        <v>39271</v>
      </c>
      <c r="G531" s="120"/>
      <c r="H531" s="120"/>
      <c r="I531" s="120"/>
      <c r="J531" s="120">
        <v>1</v>
      </c>
      <c r="K531" s="120"/>
      <c r="L531" s="10" t="s">
        <v>404</v>
      </c>
      <c r="M531" s="11"/>
      <c r="N531" s="11"/>
    </row>
    <row r="532" spans="1:14" ht="66">
      <c r="A532" s="4">
        <v>37</v>
      </c>
      <c r="B532" s="7" t="s">
        <v>1164</v>
      </c>
      <c r="C532" s="12" t="s">
        <v>1109</v>
      </c>
      <c r="D532" s="12" t="s">
        <v>1095</v>
      </c>
      <c r="E532" s="13" t="s">
        <v>412</v>
      </c>
      <c r="F532" s="119">
        <v>39264</v>
      </c>
      <c r="G532" s="120"/>
      <c r="H532" s="120"/>
      <c r="I532" s="120"/>
      <c r="J532" s="120"/>
      <c r="K532" s="120">
        <v>1</v>
      </c>
      <c r="L532" s="10" t="s">
        <v>311</v>
      </c>
      <c r="M532" s="11"/>
      <c r="N532" s="11"/>
    </row>
    <row r="533" spans="1:14" ht="79.2">
      <c r="A533" s="4">
        <v>38</v>
      </c>
      <c r="B533" s="7" t="s">
        <v>1164</v>
      </c>
      <c r="C533" s="12" t="s">
        <v>1109</v>
      </c>
      <c r="D533" s="12" t="s">
        <v>136</v>
      </c>
      <c r="E533" s="13" t="s">
        <v>630</v>
      </c>
      <c r="F533" s="119">
        <v>39289</v>
      </c>
      <c r="G533" s="120"/>
      <c r="H533" s="120">
        <v>1</v>
      </c>
      <c r="I533" s="120"/>
      <c r="J533" s="120"/>
      <c r="K533" s="120"/>
      <c r="L533" s="10" t="s">
        <v>631</v>
      </c>
      <c r="M533" s="11" t="s">
        <v>585</v>
      </c>
      <c r="N533" s="11"/>
    </row>
    <row r="534" spans="1:14" ht="52.8">
      <c r="A534" s="4">
        <v>39</v>
      </c>
      <c r="B534" s="7" t="s">
        <v>1164</v>
      </c>
      <c r="C534" s="12" t="s">
        <v>1076</v>
      </c>
      <c r="D534" s="12" t="s">
        <v>310</v>
      </c>
      <c r="E534" s="13" t="s">
        <v>412</v>
      </c>
      <c r="F534" s="119">
        <v>39295</v>
      </c>
      <c r="G534" s="120"/>
      <c r="H534" s="120"/>
      <c r="I534" s="120"/>
      <c r="J534" s="120"/>
      <c r="K534" s="120">
        <v>1</v>
      </c>
      <c r="L534" s="10" t="s">
        <v>260</v>
      </c>
      <c r="M534" s="11"/>
      <c r="N534" s="11"/>
    </row>
    <row r="535" spans="1:14">
      <c r="A535" s="4">
        <v>40</v>
      </c>
      <c r="B535" s="7" t="s">
        <v>1164</v>
      </c>
      <c r="C535" s="12" t="s">
        <v>1076</v>
      </c>
      <c r="D535" s="12" t="s">
        <v>1077</v>
      </c>
      <c r="E535" s="13" t="s">
        <v>412</v>
      </c>
      <c r="F535" s="119">
        <v>39299</v>
      </c>
      <c r="G535" s="120"/>
      <c r="H535" s="120"/>
      <c r="I535" s="120"/>
      <c r="J535" s="120"/>
      <c r="K535" s="120">
        <v>1</v>
      </c>
      <c r="L535" s="10" t="s">
        <v>1107</v>
      </c>
      <c r="M535" s="11"/>
      <c r="N535" s="11"/>
    </row>
    <row r="536" spans="1:14" ht="52.8">
      <c r="A536" s="4">
        <v>41</v>
      </c>
      <c r="B536" s="7" t="s">
        <v>1164</v>
      </c>
      <c r="C536" s="12" t="s">
        <v>1104</v>
      </c>
      <c r="D536" s="12" t="s">
        <v>1087</v>
      </c>
      <c r="E536" s="13" t="s">
        <v>412</v>
      </c>
      <c r="F536" s="119">
        <v>39302</v>
      </c>
      <c r="G536" s="120"/>
      <c r="H536" s="120"/>
      <c r="I536" s="120"/>
      <c r="J536" s="120"/>
      <c r="K536" s="120">
        <v>1</v>
      </c>
      <c r="L536" s="10" t="s">
        <v>261</v>
      </c>
      <c r="M536" s="11"/>
      <c r="N536" s="11"/>
    </row>
    <row r="537" spans="1:14" ht="26.4">
      <c r="A537" s="4">
        <v>42</v>
      </c>
      <c r="B537" s="7" t="s">
        <v>1164</v>
      </c>
      <c r="C537" s="12" t="s">
        <v>1780</v>
      </c>
      <c r="D537" s="12" t="s">
        <v>1042</v>
      </c>
      <c r="E537" s="13" t="s">
        <v>412</v>
      </c>
      <c r="F537" s="119">
        <v>39299</v>
      </c>
      <c r="G537" s="120"/>
      <c r="H537" s="120"/>
      <c r="I537" s="120"/>
      <c r="J537" s="120"/>
      <c r="K537" s="120">
        <v>1</v>
      </c>
      <c r="L537" s="10" t="s">
        <v>692</v>
      </c>
      <c r="M537" s="11"/>
      <c r="N537" s="11"/>
    </row>
    <row r="538" spans="1:14" ht="79.2">
      <c r="A538" s="4">
        <v>43</v>
      </c>
      <c r="B538" s="7" t="s">
        <v>1164</v>
      </c>
      <c r="C538" s="12" t="s">
        <v>1076</v>
      </c>
      <c r="D538" s="12" t="s">
        <v>310</v>
      </c>
      <c r="E538" s="13" t="s">
        <v>693</v>
      </c>
      <c r="F538" s="119">
        <v>39322</v>
      </c>
      <c r="G538" s="120"/>
      <c r="H538" s="120"/>
      <c r="I538" s="120"/>
      <c r="J538" s="120">
        <v>1</v>
      </c>
      <c r="K538" s="120"/>
      <c r="L538" s="10" t="s">
        <v>694</v>
      </c>
      <c r="M538" s="11"/>
      <c r="N538" s="11"/>
    </row>
    <row r="539" spans="1:14">
      <c r="A539" s="4">
        <v>44</v>
      </c>
      <c r="B539" s="7" t="s">
        <v>1164</v>
      </c>
      <c r="C539" s="12" t="s">
        <v>1109</v>
      </c>
      <c r="D539" s="12" t="s">
        <v>1092</v>
      </c>
      <c r="E539" s="13" t="s">
        <v>412</v>
      </c>
      <c r="F539" s="119">
        <v>39309</v>
      </c>
      <c r="G539" s="120"/>
      <c r="H539" s="120"/>
      <c r="I539" s="120"/>
      <c r="J539" s="120"/>
      <c r="K539" s="120">
        <v>1</v>
      </c>
      <c r="L539" s="10" t="s">
        <v>1107</v>
      </c>
      <c r="M539" s="11"/>
      <c r="N539" s="11"/>
    </row>
    <row r="540" spans="1:14" ht="79.2">
      <c r="A540" s="4">
        <v>45</v>
      </c>
      <c r="B540" s="7" t="s">
        <v>1164</v>
      </c>
      <c r="C540" s="12" t="s">
        <v>1076</v>
      </c>
      <c r="D540" s="12" t="s">
        <v>695</v>
      </c>
      <c r="E540" s="13" t="s">
        <v>693</v>
      </c>
      <c r="F540" s="119">
        <v>39325</v>
      </c>
      <c r="G540" s="120"/>
      <c r="H540" s="120"/>
      <c r="I540" s="120">
        <v>2</v>
      </c>
      <c r="J540" s="120">
        <v>1</v>
      </c>
      <c r="K540" s="120"/>
      <c r="L540" s="10" t="s">
        <v>696</v>
      </c>
      <c r="M540" s="11"/>
      <c r="N540" s="11"/>
    </row>
    <row r="541" spans="1:14" ht="26.4">
      <c r="A541" s="4">
        <v>46</v>
      </c>
      <c r="B541" s="7" t="s">
        <v>1164</v>
      </c>
      <c r="C541" s="12" t="s">
        <v>1109</v>
      </c>
      <c r="D541" s="12" t="s">
        <v>1095</v>
      </c>
      <c r="E541" s="13" t="s">
        <v>412</v>
      </c>
      <c r="F541" s="119">
        <v>39325</v>
      </c>
      <c r="G541" s="120"/>
      <c r="H541" s="120"/>
      <c r="I541" s="120"/>
      <c r="J541" s="120"/>
      <c r="K541" s="120">
        <v>1</v>
      </c>
      <c r="L541" s="10" t="s">
        <v>697</v>
      </c>
      <c r="M541" s="11"/>
      <c r="N541" s="11"/>
    </row>
    <row r="542" spans="1:14" ht="52.8">
      <c r="A542" s="4">
        <v>47</v>
      </c>
      <c r="B542" s="7" t="s">
        <v>1164</v>
      </c>
      <c r="C542" s="12" t="s">
        <v>1104</v>
      </c>
      <c r="D542" s="12" t="s">
        <v>1087</v>
      </c>
      <c r="E542" s="13" t="s">
        <v>412</v>
      </c>
      <c r="F542" s="119">
        <v>39314</v>
      </c>
      <c r="G542" s="120"/>
      <c r="H542" s="120"/>
      <c r="I542" s="120"/>
      <c r="J542" s="120"/>
      <c r="K542" s="120">
        <v>1</v>
      </c>
      <c r="L542" s="10" t="s">
        <v>698</v>
      </c>
      <c r="M542" s="11"/>
      <c r="N542" s="11"/>
    </row>
    <row r="543" spans="1:14">
      <c r="A543" s="4">
        <v>48</v>
      </c>
      <c r="B543" s="7" t="s">
        <v>1164</v>
      </c>
      <c r="C543" s="12" t="s">
        <v>1104</v>
      </c>
      <c r="D543" s="12" t="s">
        <v>307</v>
      </c>
      <c r="E543" s="13" t="s">
        <v>693</v>
      </c>
      <c r="F543" s="119">
        <v>39318</v>
      </c>
      <c r="G543" s="120"/>
      <c r="H543" s="120"/>
      <c r="I543" s="120">
        <v>1</v>
      </c>
      <c r="J543" s="120"/>
      <c r="K543" s="120"/>
      <c r="L543" s="10" t="s">
        <v>770</v>
      </c>
      <c r="M543" s="11"/>
      <c r="N543" s="11"/>
    </row>
    <row r="544" spans="1:14" ht="26.4">
      <c r="A544" s="4">
        <v>49</v>
      </c>
      <c r="B544" s="7" t="s">
        <v>1164</v>
      </c>
      <c r="C544" s="12" t="s">
        <v>1104</v>
      </c>
      <c r="D544" s="12" t="s">
        <v>307</v>
      </c>
      <c r="E544" s="13" t="s">
        <v>693</v>
      </c>
      <c r="F544" s="119">
        <v>39324</v>
      </c>
      <c r="G544" s="120"/>
      <c r="H544" s="120"/>
      <c r="I544" s="120">
        <v>1</v>
      </c>
      <c r="J544" s="120"/>
      <c r="K544" s="120"/>
      <c r="L544" s="10" t="s">
        <v>699</v>
      </c>
      <c r="M544" s="11"/>
      <c r="N544" s="11"/>
    </row>
    <row r="545" spans="1:14" ht="39.6">
      <c r="A545" s="4">
        <v>50</v>
      </c>
      <c r="B545" s="7" t="s">
        <v>1164</v>
      </c>
      <c r="C545" s="12" t="s">
        <v>669</v>
      </c>
      <c r="D545" s="12" t="s">
        <v>700</v>
      </c>
      <c r="E545" s="13" t="s">
        <v>701</v>
      </c>
      <c r="F545" s="119">
        <v>39339</v>
      </c>
      <c r="G545" s="120"/>
      <c r="H545" s="120">
        <v>1</v>
      </c>
      <c r="I545" s="120"/>
      <c r="J545" s="120"/>
      <c r="K545" s="120"/>
      <c r="L545" s="10" t="s">
        <v>337</v>
      </c>
      <c r="M545" s="11"/>
      <c r="N545" s="11"/>
    </row>
    <row r="546" spans="1:14">
      <c r="A546" s="4">
        <v>51</v>
      </c>
      <c r="B546" s="7" t="s">
        <v>1164</v>
      </c>
      <c r="C546" s="12" t="s">
        <v>1780</v>
      </c>
      <c r="D546" s="12" t="s">
        <v>1073</v>
      </c>
      <c r="E546" s="13" t="s">
        <v>412</v>
      </c>
      <c r="F546" s="119">
        <v>39346</v>
      </c>
      <c r="G546" s="120"/>
      <c r="H546" s="120"/>
      <c r="I546" s="120"/>
      <c r="J546" s="120"/>
      <c r="K546" s="120">
        <v>1</v>
      </c>
      <c r="L546" s="10" t="s">
        <v>1107</v>
      </c>
      <c r="M546" s="11"/>
      <c r="N546" s="11"/>
    </row>
    <row r="547" spans="1:14" ht="66">
      <c r="A547" s="4">
        <v>52</v>
      </c>
      <c r="B547" s="7" t="s">
        <v>1164</v>
      </c>
      <c r="C547" s="12" t="s">
        <v>1780</v>
      </c>
      <c r="D547" s="12" t="s">
        <v>1781</v>
      </c>
      <c r="E547" s="13" t="s">
        <v>412</v>
      </c>
      <c r="F547" s="119">
        <v>39347</v>
      </c>
      <c r="G547" s="120"/>
      <c r="H547" s="120"/>
      <c r="I547" s="120"/>
      <c r="J547" s="120"/>
      <c r="K547" s="120">
        <v>1</v>
      </c>
      <c r="L547" s="10" t="s">
        <v>338</v>
      </c>
      <c r="M547" s="11"/>
      <c r="N547" s="11"/>
    </row>
    <row r="548" spans="1:14" ht="79.2">
      <c r="A548" s="4">
        <v>53</v>
      </c>
      <c r="B548" s="7" t="s">
        <v>1164</v>
      </c>
      <c r="C548" s="12" t="s">
        <v>1780</v>
      </c>
      <c r="D548" s="12" t="s">
        <v>1781</v>
      </c>
      <c r="E548" s="13" t="s">
        <v>412</v>
      </c>
      <c r="F548" s="119">
        <v>39324</v>
      </c>
      <c r="G548" s="120"/>
      <c r="H548" s="120"/>
      <c r="I548" s="120"/>
      <c r="J548" s="120"/>
      <c r="K548" s="120">
        <v>1</v>
      </c>
      <c r="L548" s="10" t="s">
        <v>722</v>
      </c>
      <c r="M548" s="11"/>
      <c r="N548" s="11"/>
    </row>
    <row r="549" spans="1:14">
      <c r="A549" s="4">
        <v>54</v>
      </c>
      <c r="B549" s="7" t="s">
        <v>1164</v>
      </c>
      <c r="C549" s="12" t="s">
        <v>1780</v>
      </c>
      <c r="D549" s="12" t="s">
        <v>723</v>
      </c>
      <c r="E549" s="13" t="s">
        <v>412</v>
      </c>
      <c r="F549" s="119">
        <v>39330</v>
      </c>
      <c r="G549" s="120"/>
      <c r="H549" s="120"/>
      <c r="I549" s="120"/>
      <c r="J549" s="120"/>
      <c r="K549" s="120">
        <v>1</v>
      </c>
      <c r="L549" s="10" t="s">
        <v>1107</v>
      </c>
      <c r="M549" s="11"/>
      <c r="N549" s="11"/>
    </row>
    <row r="550" spans="1:14">
      <c r="A550" s="4">
        <v>55</v>
      </c>
      <c r="B550" s="7" t="s">
        <v>1164</v>
      </c>
      <c r="C550" s="12" t="s">
        <v>1076</v>
      </c>
      <c r="D550" s="12" t="s">
        <v>1077</v>
      </c>
      <c r="E550" s="13" t="s">
        <v>412</v>
      </c>
      <c r="F550" s="119">
        <v>39347</v>
      </c>
      <c r="G550" s="120"/>
      <c r="H550" s="120"/>
      <c r="I550" s="120"/>
      <c r="J550" s="120"/>
      <c r="K550" s="120">
        <v>1</v>
      </c>
      <c r="L550" s="10" t="s">
        <v>1107</v>
      </c>
      <c r="M550" s="11"/>
      <c r="N550" s="11"/>
    </row>
    <row r="551" spans="1:14" ht="52.8">
      <c r="A551" s="4">
        <v>56</v>
      </c>
      <c r="B551" s="7" t="s">
        <v>1164</v>
      </c>
      <c r="C551" s="12" t="s">
        <v>1109</v>
      </c>
      <c r="D551" s="12" t="s">
        <v>1092</v>
      </c>
      <c r="E551" s="13" t="s">
        <v>412</v>
      </c>
      <c r="F551" s="119">
        <v>39344</v>
      </c>
      <c r="G551" s="120"/>
      <c r="H551" s="120"/>
      <c r="I551" s="120"/>
      <c r="J551" s="120"/>
      <c r="K551" s="120">
        <v>1</v>
      </c>
      <c r="L551" s="10" t="s">
        <v>724</v>
      </c>
      <c r="M551" s="11"/>
      <c r="N551" s="11"/>
    </row>
    <row r="552" spans="1:14" ht="79.2">
      <c r="A552" s="4">
        <v>57</v>
      </c>
      <c r="B552" s="7" t="s">
        <v>1164</v>
      </c>
      <c r="C552" s="12" t="s">
        <v>1109</v>
      </c>
      <c r="D552" s="12" t="s">
        <v>1092</v>
      </c>
      <c r="E552" s="13" t="s">
        <v>412</v>
      </c>
      <c r="F552" s="119">
        <v>39347</v>
      </c>
      <c r="G552" s="120"/>
      <c r="H552" s="120"/>
      <c r="I552" s="120"/>
      <c r="J552" s="120"/>
      <c r="K552" s="120">
        <v>1</v>
      </c>
      <c r="L552" s="10" t="s">
        <v>725</v>
      </c>
      <c r="M552" s="11"/>
      <c r="N552" s="11"/>
    </row>
    <row r="553" spans="1:14" ht="52.8">
      <c r="A553" s="4">
        <v>58</v>
      </c>
      <c r="B553" s="7" t="s">
        <v>1164</v>
      </c>
      <c r="C553" s="12" t="s">
        <v>1104</v>
      </c>
      <c r="D553" s="12" t="s">
        <v>726</v>
      </c>
      <c r="E553" s="13" t="s">
        <v>727</v>
      </c>
      <c r="F553" s="119">
        <v>39330</v>
      </c>
      <c r="G553" s="120"/>
      <c r="H553" s="120"/>
      <c r="I553" s="120">
        <v>1</v>
      </c>
      <c r="J553" s="120"/>
      <c r="K553" s="120"/>
      <c r="L553" s="10" t="s">
        <v>593</v>
      </c>
      <c r="M553" s="11"/>
      <c r="N553" s="11"/>
    </row>
    <row r="554" spans="1:14" ht="52.8">
      <c r="A554" s="4">
        <v>59</v>
      </c>
      <c r="B554" s="7" t="s">
        <v>1164</v>
      </c>
      <c r="C554" s="12" t="s">
        <v>1104</v>
      </c>
      <c r="D554" s="12" t="s">
        <v>594</v>
      </c>
      <c r="E554" s="13" t="s">
        <v>412</v>
      </c>
      <c r="F554" s="119">
        <v>39353</v>
      </c>
      <c r="G554" s="120"/>
      <c r="H554" s="120"/>
      <c r="I554" s="120"/>
      <c r="J554" s="120"/>
      <c r="K554" s="120">
        <v>1</v>
      </c>
      <c r="L554" s="10" t="s">
        <v>966</v>
      </c>
      <c r="M554" s="11" t="s">
        <v>967</v>
      </c>
      <c r="N554" s="11"/>
    </row>
    <row r="555" spans="1:14" ht="79.2">
      <c r="A555" s="4">
        <v>60</v>
      </c>
      <c r="B555" s="7" t="s">
        <v>1164</v>
      </c>
      <c r="C555" s="12" t="s">
        <v>1104</v>
      </c>
      <c r="D555" s="12" t="s">
        <v>594</v>
      </c>
      <c r="E555" s="13" t="s">
        <v>968</v>
      </c>
      <c r="F555" s="119">
        <v>39365</v>
      </c>
      <c r="G555" s="120"/>
      <c r="H555" s="120"/>
      <c r="I555" s="120"/>
      <c r="J555" s="120">
        <v>1</v>
      </c>
      <c r="K555" s="120"/>
      <c r="L555" s="10" t="s">
        <v>969</v>
      </c>
      <c r="M555" s="11" t="s">
        <v>861</v>
      </c>
      <c r="N555" s="11"/>
    </row>
    <row r="556" spans="1:14" ht="39.6">
      <c r="A556" s="4">
        <v>61</v>
      </c>
      <c r="B556" s="7" t="s">
        <v>1164</v>
      </c>
      <c r="C556" s="12" t="s">
        <v>1104</v>
      </c>
      <c r="D556" s="12" t="s">
        <v>594</v>
      </c>
      <c r="E556" s="13" t="s">
        <v>412</v>
      </c>
      <c r="F556" s="119">
        <v>39365</v>
      </c>
      <c r="G556" s="120"/>
      <c r="H556" s="120"/>
      <c r="I556" s="120"/>
      <c r="J556" s="120"/>
      <c r="K556" s="120">
        <v>1</v>
      </c>
      <c r="L556" s="10" t="s">
        <v>862</v>
      </c>
      <c r="M556" s="11" t="s">
        <v>863</v>
      </c>
      <c r="N556" s="11"/>
    </row>
    <row r="557" spans="1:14" ht="66">
      <c r="A557" s="4">
        <v>62</v>
      </c>
      <c r="B557" s="7" t="s">
        <v>1164</v>
      </c>
      <c r="C557" s="12" t="s">
        <v>1109</v>
      </c>
      <c r="D557" s="12" t="s">
        <v>1101</v>
      </c>
      <c r="E557" s="13" t="s">
        <v>864</v>
      </c>
      <c r="F557" s="119">
        <v>39366</v>
      </c>
      <c r="G557" s="120"/>
      <c r="H557" s="120"/>
      <c r="I557" s="120"/>
      <c r="J557" s="120">
        <v>1</v>
      </c>
      <c r="K557" s="120"/>
      <c r="L557" s="10" t="s">
        <v>865</v>
      </c>
      <c r="M557" s="11" t="s">
        <v>866</v>
      </c>
      <c r="N557" s="11"/>
    </row>
    <row r="558" spans="1:14" ht="39.6">
      <c r="A558" s="4">
        <v>63</v>
      </c>
      <c r="B558" s="7" t="s">
        <v>1164</v>
      </c>
      <c r="C558" s="12" t="s">
        <v>1109</v>
      </c>
      <c r="D558" s="12" t="s">
        <v>867</v>
      </c>
      <c r="E558" s="158" t="s">
        <v>412</v>
      </c>
      <c r="F558" s="119">
        <v>39373</v>
      </c>
      <c r="G558" s="120"/>
      <c r="H558" s="120"/>
      <c r="I558" s="120"/>
      <c r="J558" s="120"/>
      <c r="K558" s="120">
        <v>2</v>
      </c>
      <c r="L558" s="10" t="s">
        <v>94</v>
      </c>
      <c r="M558" s="11" t="s">
        <v>863</v>
      </c>
      <c r="N558" s="11"/>
    </row>
    <row r="559" spans="1:14" ht="79.2">
      <c r="A559" s="4">
        <v>64</v>
      </c>
      <c r="B559" s="7" t="s">
        <v>1164</v>
      </c>
      <c r="C559" s="12" t="s">
        <v>1104</v>
      </c>
      <c r="D559" s="12" t="s">
        <v>95</v>
      </c>
      <c r="E559" s="13" t="s">
        <v>96</v>
      </c>
      <c r="F559" s="119">
        <v>39378</v>
      </c>
      <c r="G559" s="120"/>
      <c r="H559" s="120"/>
      <c r="I559" s="120"/>
      <c r="J559" s="120">
        <v>1</v>
      </c>
      <c r="K559" s="120"/>
      <c r="L559" s="10" t="s">
        <v>97</v>
      </c>
      <c r="M559" s="11" t="s">
        <v>98</v>
      </c>
      <c r="N559" s="11"/>
    </row>
    <row r="560" spans="1:14" ht="79.2">
      <c r="A560" s="4">
        <v>65</v>
      </c>
      <c r="B560" s="7" t="s">
        <v>1164</v>
      </c>
      <c r="C560" s="12" t="s">
        <v>1780</v>
      </c>
      <c r="D560" s="12" t="s">
        <v>1073</v>
      </c>
      <c r="E560" s="13" t="s">
        <v>412</v>
      </c>
      <c r="F560" s="119">
        <v>39383</v>
      </c>
      <c r="G560" s="120"/>
      <c r="H560" s="120"/>
      <c r="I560" s="120"/>
      <c r="J560" s="120"/>
      <c r="K560" s="120">
        <v>1</v>
      </c>
      <c r="L560" s="10" t="s">
        <v>79</v>
      </c>
      <c r="M560" s="11"/>
      <c r="N560" s="11"/>
    </row>
    <row r="561" spans="1:14" ht="26.4">
      <c r="A561" s="4">
        <v>66</v>
      </c>
      <c r="B561" s="145" t="s">
        <v>1164</v>
      </c>
      <c r="C561" s="8" t="s">
        <v>1104</v>
      </c>
      <c r="D561" s="8" t="s">
        <v>80</v>
      </c>
      <c r="E561" s="6" t="s">
        <v>81</v>
      </c>
      <c r="F561" s="117">
        <v>39392</v>
      </c>
      <c r="G561" s="6"/>
      <c r="H561" s="6"/>
      <c r="I561" s="6">
        <v>1</v>
      </c>
      <c r="J561" s="6"/>
      <c r="K561" s="6"/>
      <c r="L561" s="11"/>
      <c r="M561" s="6"/>
      <c r="N561" s="11"/>
    </row>
    <row r="562" spans="1:14">
      <c r="A562" s="4">
        <v>67</v>
      </c>
      <c r="B562" s="145" t="s">
        <v>1164</v>
      </c>
      <c r="C562" s="8" t="s">
        <v>82</v>
      </c>
      <c r="D562" s="8" t="s">
        <v>83</v>
      </c>
      <c r="E562" s="6" t="s">
        <v>84</v>
      </c>
      <c r="F562" s="117"/>
      <c r="G562" s="6"/>
      <c r="H562" s="6">
        <v>1</v>
      </c>
      <c r="I562" s="6"/>
      <c r="J562" s="6"/>
      <c r="K562" s="6"/>
      <c r="L562" s="11"/>
      <c r="M562" s="6"/>
      <c r="N562" s="11"/>
    </row>
    <row r="563" spans="1:14" ht="54" customHeight="1">
      <c r="A563" s="4">
        <v>68</v>
      </c>
      <c r="B563" s="145" t="s">
        <v>1164</v>
      </c>
      <c r="C563" s="8" t="s">
        <v>1780</v>
      </c>
      <c r="D563" s="8" t="s">
        <v>85</v>
      </c>
      <c r="E563" s="6" t="s">
        <v>86</v>
      </c>
      <c r="F563" s="117">
        <v>39417</v>
      </c>
      <c r="G563" s="6"/>
      <c r="H563" s="6"/>
      <c r="I563" s="6">
        <v>1</v>
      </c>
      <c r="J563" s="6"/>
      <c r="K563" s="6"/>
      <c r="L563" s="11" t="s">
        <v>87</v>
      </c>
      <c r="M563" s="6"/>
      <c r="N563" s="11"/>
    </row>
    <row r="564" spans="1:14" ht="66">
      <c r="A564" s="4">
        <v>69</v>
      </c>
      <c r="B564" s="145" t="s">
        <v>1164</v>
      </c>
      <c r="C564" s="8" t="s">
        <v>1780</v>
      </c>
      <c r="D564" s="8" t="s">
        <v>88</v>
      </c>
      <c r="E564" s="6" t="s">
        <v>89</v>
      </c>
      <c r="F564" s="117">
        <v>39436</v>
      </c>
      <c r="G564" s="6"/>
      <c r="H564" s="6"/>
      <c r="I564" s="6"/>
      <c r="J564" s="6"/>
      <c r="K564" s="6">
        <v>1</v>
      </c>
      <c r="L564" s="11" t="s">
        <v>672</v>
      </c>
      <c r="M564" s="6"/>
      <c r="N564" s="11"/>
    </row>
    <row r="565" spans="1:14" ht="39.6">
      <c r="A565" s="4">
        <v>70</v>
      </c>
      <c r="B565" s="145" t="s">
        <v>1164</v>
      </c>
      <c r="C565" s="8" t="s">
        <v>673</v>
      </c>
      <c r="D565" s="8" t="s">
        <v>700</v>
      </c>
      <c r="E565" s="6" t="s">
        <v>674</v>
      </c>
      <c r="F565" s="117">
        <v>39455</v>
      </c>
      <c r="G565" s="6"/>
      <c r="H565" s="6">
        <v>1</v>
      </c>
      <c r="I565" s="6"/>
      <c r="J565" s="6"/>
      <c r="K565" s="6"/>
      <c r="L565" s="11" t="s">
        <v>675</v>
      </c>
      <c r="M565" s="6"/>
      <c r="N565" s="11"/>
    </row>
    <row r="566" spans="1:14" ht="26.4">
      <c r="A566" s="4">
        <v>71</v>
      </c>
      <c r="B566" s="145" t="s">
        <v>1164</v>
      </c>
      <c r="C566" s="8" t="s">
        <v>676</v>
      </c>
      <c r="D566" s="8" t="s">
        <v>677</v>
      </c>
      <c r="E566" s="6" t="s">
        <v>598</v>
      </c>
      <c r="F566" s="117">
        <v>39456</v>
      </c>
      <c r="G566" s="6"/>
      <c r="H566" s="6"/>
      <c r="I566" s="6">
        <v>1</v>
      </c>
      <c r="J566" s="6"/>
      <c r="K566" s="6"/>
      <c r="L566" s="11" t="s">
        <v>599</v>
      </c>
      <c r="M566" s="6"/>
      <c r="N566" s="11"/>
    </row>
    <row r="567" spans="1:14" ht="26.4">
      <c r="A567" s="4">
        <v>72</v>
      </c>
      <c r="B567" s="145" t="s">
        <v>1164</v>
      </c>
      <c r="C567" s="8" t="s">
        <v>673</v>
      </c>
      <c r="D567" s="8" t="s">
        <v>700</v>
      </c>
      <c r="E567" s="6" t="s">
        <v>600</v>
      </c>
      <c r="F567" s="117">
        <v>39456</v>
      </c>
      <c r="G567" s="6"/>
      <c r="H567" s="6">
        <v>1</v>
      </c>
      <c r="I567" s="6"/>
      <c r="J567" s="6"/>
      <c r="K567" s="6"/>
      <c r="L567" s="11" t="s">
        <v>1167</v>
      </c>
      <c r="M567" s="6"/>
      <c r="N567" s="11"/>
    </row>
    <row r="568" spans="1:14">
      <c r="A568" s="4">
        <v>73</v>
      </c>
      <c r="B568" s="145" t="s">
        <v>1164</v>
      </c>
      <c r="C568" s="8" t="s">
        <v>1103</v>
      </c>
      <c r="D568" s="8" t="s">
        <v>1168</v>
      </c>
      <c r="E568" s="6" t="s">
        <v>89</v>
      </c>
      <c r="F568" s="117">
        <v>39462</v>
      </c>
      <c r="G568" s="6"/>
      <c r="H568" s="6"/>
      <c r="I568" s="6"/>
      <c r="J568" s="6"/>
      <c r="K568" s="6">
        <v>1</v>
      </c>
      <c r="L568" s="11" t="s">
        <v>1169</v>
      </c>
      <c r="M568" s="6"/>
      <c r="N568" s="11"/>
    </row>
    <row r="569" spans="1:14" ht="39.6">
      <c r="A569" s="4">
        <v>74</v>
      </c>
      <c r="B569" s="145" t="s">
        <v>1164</v>
      </c>
      <c r="C569" s="8" t="s">
        <v>1170</v>
      </c>
      <c r="D569" s="8" t="s">
        <v>1171</v>
      </c>
      <c r="E569" s="6" t="s">
        <v>1172</v>
      </c>
      <c r="F569" s="117">
        <v>39465</v>
      </c>
      <c r="G569" s="6"/>
      <c r="H569" s="6">
        <v>1</v>
      </c>
      <c r="I569" s="6"/>
      <c r="J569" s="6"/>
      <c r="K569" s="6"/>
      <c r="L569" s="11" t="s">
        <v>851</v>
      </c>
      <c r="M569" s="6"/>
      <c r="N569" s="11"/>
    </row>
    <row r="570" spans="1:14" ht="52.8">
      <c r="A570" s="4">
        <v>75</v>
      </c>
      <c r="B570" s="145" t="s">
        <v>1164</v>
      </c>
      <c r="C570" s="8" t="s">
        <v>1104</v>
      </c>
      <c r="D570" s="8" t="s">
        <v>852</v>
      </c>
      <c r="E570" s="6" t="s">
        <v>853</v>
      </c>
      <c r="F570" s="146" t="s">
        <v>854</v>
      </c>
      <c r="G570" s="147"/>
      <c r="H570" s="147"/>
      <c r="I570" s="147"/>
      <c r="J570" s="147">
        <v>1</v>
      </c>
      <c r="K570" s="147"/>
      <c r="L570" s="8" t="s">
        <v>855</v>
      </c>
      <c r="M570" s="6"/>
      <c r="N570" s="6"/>
    </row>
    <row r="571" spans="1:14" ht="52.8">
      <c r="A571" s="4">
        <v>76</v>
      </c>
      <c r="B571" s="145" t="s">
        <v>1164</v>
      </c>
      <c r="C571" s="8" t="s">
        <v>1104</v>
      </c>
      <c r="D571" s="8" t="s">
        <v>852</v>
      </c>
      <c r="E571" s="6" t="s">
        <v>856</v>
      </c>
      <c r="F571" s="146" t="s">
        <v>854</v>
      </c>
      <c r="G571" s="147"/>
      <c r="H571" s="147"/>
      <c r="I571" s="147"/>
      <c r="J571" s="147">
        <v>1</v>
      </c>
      <c r="K571" s="147"/>
      <c r="L571" s="8" t="s">
        <v>855</v>
      </c>
      <c r="M571" s="6"/>
      <c r="N571" s="6"/>
    </row>
    <row r="572" spans="1:14" ht="26.4">
      <c r="A572" s="4">
        <v>77</v>
      </c>
      <c r="B572" s="145" t="s">
        <v>1164</v>
      </c>
      <c r="C572" s="8" t="s">
        <v>1076</v>
      </c>
      <c r="D572" s="8" t="s">
        <v>857</v>
      </c>
      <c r="E572" s="159" t="s">
        <v>858</v>
      </c>
      <c r="F572" s="146" t="s">
        <v>368</v>
      </c>
      <c r="G572" s="147"/>
      <c r="H572" s="147"/>
      <c r="I572" s="147"/>
      <c r="J572" s="147">
        <v>1</v>
      </c>
      <c r="K572" s="147"/>
      <c r="L572" s="8" t="s">
        <v>859</v>
      </c>
      <c r="M572" s="6"/>
      <c r="N572" s="6"/>
    </row>
    <row r="573" spans="1:14" ht="39.6">
      <c r="A573" s="4">
        <v>78</v>
      </c>
      <c r="B573" s="145" t="s">
        <v>1164</v>
      </c>
      <c r="C573" s="8" t="s">
        <v>1076</v>
      </c>
      <c r="D573" s="8" t="s">
        <v>857</v>
      </c>
      <c r="E573" s="6" t="s">
        <v>1599</v>
      </c>
      <c r="F573" s="146">
        <v>39631</v>
      </c>
      <c r="G573" s="147"/>
      <c r="H573" s="147"/>
      <c r="I573" s="147">
        <v>1</v>
      </c>
      <c r="J573" s="147"/>
      <c r="K573" s="147"/>
      <c r="L573" s="8" t="s">
        <v>1600</v>
      </c>
      <c r="M573" s="6"/>
      <c r="N573" s="6"/>
    </row>
    <row r="574" spans="1:14" ht="52.8">
      <c r="A574" s="4">
        <v>79</v>
      </c>
      <c r="B574" s="145" t="s">
        <v>1164</v>
      </c>
      <c r="C574" s="8" t="s">
        <v>1109</v>
      </c>
      <c r="D574" s="8" t="s">
        <v>1601</v>
      </c>
      <c r="E574" s="6" t="s">
        <v>1602</v>
      </c>
      <c r="F574" s="146">
        <v>39499</v>
      </c>
      <c r="G574" s="147"/>
      <c r="H574" s="147"/>
      <c r="I574" s="147"/>
      <c r="J574" s="147">
        <v>1</v>
      </c>
      <c r="K574" s="147"/>
      <c r="L574" s="8" t="s">
        <v>1603</v>
      </c>
      <c r="M574" s="6"/>
      <c r="N574" s="6"/>
    </row>
    <row r="575" spans="1:14" ht="26.4">
      <c r="A575" s="4">
        <v>80</v>
      </c>
      <c r="B575" s="145" t="s">
        <v>1164</v>
      </c>
      <c r="C575" s="8" t="s">
        <v>1109</v>
      </c>
      <c r="D575" s="8" t="s">
        <v>1604</v>
      </c>
      <c r="E575" s="6" t="s">
        <v>1605</v>
      </c>
      <c r="F575" s="146" t="s">
        <v>1108</v>
      </c>
      <c r="G575" s="147"/>
      <c r="H575" s="147"/>
      <c r="I575" s="147"/>
      <c r="J575" s="147">
        <v>1</v>
      </c>
      <c r="K575" s="147"/>
      <c r="L575" s="8" t="s">
        <v>1606</v>
      </c>
      <c r="M575" s="6"/>
      <c r="N575" s="6"/>
    </row>
    <row r="576" spans="1:14" ht="79.2">
      <c r="A576" s="4">
        <v>81</v>
      </c>
      <c r="B576" s="145" t="s">
        <v>1164</v>
      </c>
      <c r="C576" s="8" t="s">
        <v>1109</v>
      </c>
      <c r="D576" s="8" t="s">
        <v>1607</v>
      </c>
      <c r="E576" s="6" t="s">
        <v>1608</v>
      </c>
      <c r="F576" s="146" t="s">
        <v>1110</v>
      </c>
      <c r="G576" s="147">
        <v>1</v>
      </c>
      <c r="H576" s="147"/>
      <c r="I576" s="147"/>
      <c r="J576" s="147"/>
      <c r="K576" s="147"/>
      <c r="L576" s="8" t="s">
        <v>1609</v>
      </c>
      <c r="M576" s="6"/>
      <c r="N576" s="6"/>
    </row>
    <row r="577" spans="1:14" ht="26.4">
      <c r="A577" s="4">
        <v>82</v>
      </c>
      <c r="B577" s="145" t="s">
        <v>1164</v>
      </c>
      <c r="C577" s="8" t="s">
        <v>1104</v>
      </c>
      <c r="D577" s="8" t="s">
        <v>1105</v>
      </c>
      <c r="E577" s="6" t="s">
        <v>1610</v>
      </c>
      <c r="F577" s="117">
        <v>39785</v>
      </c>
      <c r="G577" s="6"/>
      <c r="H577" s="6"/>
      <c r="I577" s="6"/>
      <c r="J577" s="6">
        <v>1</v>
      </c>
      <c r="K577" s="6"/>
      <c r="L577" s="8" t="s">
        <v>1611</v>
      </c>
      <c r="M577" s="6"/>
      <c r="N577" s="6"/>
    </row>
    <row r="578" spans="1:14" ht="26.4">
      <c r="A578" s="4">
        <v>83</v>
      </c>
      <c r="B578" s="145" t="s">
        <v>1164</v>
      </c>
      <c r="C578" s="8" t="s">
        <v>1612</v>
      </c>
      <c r="D578" s="8" t="s">
        <v>1613</v>
      </c>
      <c r="E578" s="6" t="s">
        <v>1614</v>
      </c>
      <c r="F578" s="117">
        <v>39512</v>
      </c>
      <c r="G578" s="6"/>
      <c r="H578" s="6"/>
      <c r="I578" s="6">
        <v>1</v>
      </c>
      <c r="J578" s="6"/>
      <c r="K578" s="6"/>
      <c r="L578" s="8" t="s">
        <v>1615</v>
      </c>
      <c r="M578" s="6"/>
      <c r="N578" s="6"/>
    </row>
    <row r="579" spans="1:14" ht="26.4">
      <c r="A579" s="4">
        <v>1</v>
      </c>
      <c r="B579" s="7" t="s">
        <v>1165</v>
      </c>
      <c r="C579" s="12" t="s">
        <v>1616</v>
      </c>
      <c r="D579" s="12" t="s">
        <v>1617</v>
      </c>
      <c r="E579" s="13" t="s">
        <v>57</v>
      </c>
      <c r="F579" s="119">
        <v>39189</v>
      </c>
      <c r="G579" s="120">
        <v>0</v>
      </c>
      <c r="H579" s="120"/>
      <c r="I579" s="120">
        <v>1</v>
      </c>
      <c r="J579" s="120"/>
      <c r="K579" s="120"/>
      <c r="L579" s="10" t="s">
        <v>58</v>
      </c>
      <c r="M579" s="11"/>
      <c r="N579" s="11"/>
    </row>
    <row r="580" spans="1:14" ht="26.4">
      <c r="A580" s="4">
        <v>2</v>
      </c>
      <c r="B580" s="7" t="s">
        <v>1165</v>
      </c>
      <c r="C580" s="12" t="s">
        <v>59</v>
      </c>
      <c r="D580" s="12" t="s">
        <v>60</v>
      </c>
      <c r="E580" s="13" t="s">
        <v>61</v>
      </c>
      <c r="F580" s="119">
        <v>39192</v>
      </c>
      <c r="G580" s="120"/>
      <c r="H580" s="120"/>
      <c r="I580" s="120"/>
      <c r="J580" s="120">
        <v>1</v>
      </c>
      <c r="K580" s="120"/>
      <c r="L580" s="10" t="s">
        <v>62</v>
      </c>
      <c r="M580" s="11"/>
      <c r="N580" s="11"/>
    </row>
    <row r="581" spans="1:14" ht="26.4">
      <c r="A581" s="4">
        <v>3</v>
      </c>
      <c r="B581" s="7" t="s">
        <v>1165</v>
      </c>
      <c r="C581" s="12" t="s">
        <v>1616</v>
      </c>
      <c r="D581" s="12" t="s">
        <v>63</v>
      </c>
      <c r="E581" s="13" t="s">
        <v>1620</v>
      </c>
      <c r="F581" s="119">
        <v>39193</v>
      </c>
      <c r="G581" s="120"/>
      <c r="H581" s="120"/>
      <c r="I581" s="120"/>
      <c r="J581" s="120"/>
      <c r="K581" s="120">
        <v>1</v>
      </c>
      <c r="L581" s="10" t="s">
        <v>1621</v>
      </c>
      <c r="M581" s="11"/>
      <c r="N581" s="11"/>
    </row>
    <row r="582" spans="1:14">
      <c r="A582" s="4">
        <v>4</v>
      </c>
      <c r="B582" s="7" t="s">
        <v>1165</v>
      </c>
      <c r="C582" s="12" t="s">
        <v>1616</v>
      </c>
      <c r="D582" s="12" t="s">
        <v>1622</v>
      </c>
      <c r="E582" s="13" t="s">
        <v>1623</v>
      </c>
      <c r="F582" s="119">
        <v>39193</v>
      </c>
      <c r="G582" s="120"/>
      <c r="H582" s="120"/>
      <c r="I582" s="120"/>
      <c r="J582" s="120"/>
      <c r="K582" s="120">
        <v>1</v>
      </c>
      <c r="L582" s="10" t="s">
        <v>401</v>
      </c>
      <c r="M582" s="11"/>
      <c r="N582" s="11"/>
    </row>
    <row r="583" spans="1:14" ht="26.4">
      <c r="A583" s="4">
        <v>5</v>
      </c>
      <c r="B583" s="7" t="s">
        <v>1165</v>
      </c>
      <c r="C583" s="12" t="s">
        <v>1616</v>
      </c>
      <c r="D583" s="12" t="s">
        <v>1622</v>
      </c>
      <c r="E583" s="13" t="s">
        <v>1624</v>
      </c>
      <c r="F583" s="119">
        <v>39206</v>
      </c>
      <c r="G583" s="120"/>
      <c r="H583" s="120"/>
      <c r="I583" s="120">
        <v>1</v>
      </c>
      <c r="J583" s="120"/>
      <c r="K583" s="120"/>
      <c r="L583" s="10" t="s">
        <v>1625</v>
      </c>
      <c r="M583" s="11"/>
      <c r="N583" s="11"/>
    </row>
    <row r="584" spans="1:14" ht="52.8">
      <c r="A584" s="4">
        <v>6</v>
      </c>
      <c r="B584" s="7" t="s">
        <v>1165</v>
      </c>
      <c r="C584" s="12" t="s">
        <v>1626</v>
      </c>
      <c r="D584" s="12" t="s">
        <v>1627</v>
      </c>
      <c r="E584" s="13" t="s">
        <v>1628</v>
      </c>
      <c r="F584" s="119">
        <v>39208</v>
      </c>
      <c r="G584" s="120"/>
      <c r="H584" s="120"/>
      <c r="I584" s="120">
        <v>2</v>
      </c>
      <c r="J584" s="120">
        <v>2</v>
      </c>
      <c r="K584" s="120">
        <v>2</v>
      </c>
      <c r="L584" s="10" t="s">
        <v>1629</v>
      </c>
      <c r="M584" s="11"/>
      <c r="N584" s="11"/>
    </row>
    <row r="585" spans="1:14" ht="26.4">
      <c r="A585" s="4">
        <v>7</v>
      </c>
      <c r="B585" s="7" t="s">
        <v>1165</v>
      </c>
      <c r="C585" s="12" t="s">
        <v>1626</v>
      </c>
      <c r="D585" s="12" t="s">
        <v>1630</v>
      </c>
      <c r="E585" s="13" t="s">
        <v>1631</v>
      </c>
      <c r="F585" s="119">
        <v>39217</v>
      </c>
      <c r="G585" s="120"/>
      <c r="H585" s="120">
        <v>1</v>
      </c>
      <c r="I585" s="120"/>
      <c r="J585" s="120"/>
      <c r="K585" s="120"/>
      <c r="L585" s="10" t="s">
        <v>1632</v>
      </c>
      <c r="M585" s="11"/>
      <c r="N585" s="11" t="s">
        <v>1633</v>
      </c>
    </row>
    <row r="586" spans="1:14">
      <c r="A586" s="4">
        <v>8</v>
      </c>
      <c r="B586" s="7" t="s">
        <v>1165</v>
      </c>
      <c r="C586" s="12" t="s">
        <v>1634</v>
      </c>
      <c r="D586" s="12" t="s">
        <v>1635</v>
      </c>
      <c r="E586" s="13" t="s">
        <v>1636</v>
      </c>
      <c r="F586" s="119">
        <v>39241</v>
      </c>
      <c r="G586" s="120"/>
      <c r="H586" s="120"/>
      <c r="I586" s="120">
        <v>1</v>
      </c>
      <c r="J586" s="120"/>
      <c r="K586" s="120"/>
      <c r="L586" s="10" t="s">
        <v>1637</v>
      </c>
      <c r="M586" s="11"/>
      <c r="N586" s="11"/>
    </row>
    <row r="587" spans="1:14">
      <c r="A587" s="4">
        <v>9</v>
      </c>
      <c r="B587" s="7" t="s">
        <v>1165</v>
      </c>
      <c r="C587" s="12" t="s">
        <v>1634</v>
      </c>
      <c r="D587" s="12" t="s">
        <v>1635</v>
      </c>
      <c r="E587" s="13" t="s">
        <v>1638</v>
      </c>
      <c r="F587" s="119">
        <v>39248</v>
      </c>
      <c r="G587" s="120"/>
      <c r="H587" s="120"/>
      <c r="I587" s="120"/>
      <c r="J587" s="120"/>
      <c r="K587" s="120">
        <v>1</v>
      </c>
      <c r="L587" s="10" t="s">
        <v>1639</v>
      </c>
      <c r="M587" s="11"/>
      <c r="N587" s="11"/>
    </row>
    <row r="588" spans="1:14" ht="26.4">
      <c r="A588" s="4">
        <v>10</v>
      </c>
      <c r="B588" s="7" t="s">
        <v>1165</v>
      </c>
      <c r="C588" s="12" t="s">
        <v>59</v>
      </c>
      <c r="D588" s="12" t="s">
        <v>1640</v>
      </c>
      <c r="E588" s="13" t="s">
        <v>1641</v>
      </c>
      <c r="F588" s="119">
        <v>39250</v>
      </c>
      <c r="G588" s="120"/>
      <c r="H588" s="120"/>
      <c r="I588" s="120"/>
      <c r="J588" s="120">
        <v>2</v>
      </c>
      <c r="K588" s="120"/>
      <c r="L588" s="10" t="s">
        <v>1642</v>
      </c>
      <c r="M588" s="11"/>
      <c r="N588" s="11"/>
    </row>
    <row r="589" spans="1:14">
      <c r="A589" s="4">
        <v>11</v>
      </c>
      <c r="B589" s="7" t="s">
        <v>1165</v>
      </c>
      <c r="C589" s="12" t="s">
        <v>59</v>
      </c>
      <c r="D589" s="12" t="s">
        <v>60</v>
      </c>
      <c r="E589" s="13" t="s">
        <v>1643</v>
      </c>
      <c r="F589" s="119">
        <v>39252</v>
      </c>
      <c r="G589" s="120"/>
      <c r="H589" s="120"/>
      <c r="I589" s="120"/>
      <c r="J589" s="120"/>
      <c r="K589" s="120">
        <v>1</v>
      </c>
      <c r="L589" s="10" t="s">
        <v>1644</v>
      </c>
      <c r="M589" s="11"/>
      <c r="N589" s="11"/>
    </row>
    <row r="590" spans="1:14">
      <c r="A590" s="4">
        <v>12</v>
      </c>
      <c r="B590" s="7" t="s">
        <v>1165</v>
      </c>
      <c r="C590" s="12" t="s">
        <v>1616</v>
      </c>
      <c r="D590" s="12" t="s">
        <v>1617</v>
      </c>
      <c r="E590" s="13" t="s">
        <v>1645</v>
      </c>
      <c r="F590" s="119">
        <v>39256</v>
      </c>
      <c r="G590" s="120"/>
      <c r="H590" s="120"/>
      <c r="I590" s="120"/>
      <c r="J590" s="120"/>
      <c r="K590" s="120">
        <v>1</v>
      </c>
      <c r="L590" s="10" t="s">
        <v>1107</v>
      </c>
      <c r="M590" s="11"/>
      <c r="N590" s="11"/>
    </row>
    <row r="591" spans="1:14" ht="26.4">
      <c r="A591" s="4">
        <v>13</v>
      </c>
      <c r="B591" s="7" t="s">
        <v>1165</v>
      </c>
      <c r="C591" s="12" t="s">
        <v>1616</v>
      </c>
      <c r="D591" s="12" t="s">
        <v>63</v>
      </c>
      <c r="E591" s="13" t="s">
        <v>1646</v>
      </c>
      <c r="F591" s="119">
        <v>39257</v>
      </c>
      <c r="G591" s="120"/>
      <c r="H591" s="120"/>
      <c r="I591" s="120">
        <v>1</v>
      </c>
      <c r="J591" s="120"/>
      <c r="K591" s="120"/>
      <c r="L591" s="10" t="s">
        <v>1647</v>
      </c>
      <c r="M591" s="11"/>
      <c r="N591" s="11"/>
    </row>
    <row r="592" spans="1:14">
      <c r="A592" s="4">
        <v>14</v>
      </c>
      <c r="B592" s="7" t="s">
        <v>1165</v>
      </c>
      <c r="C592" s="12" t="s">
        <v>59</v>
      </c>
      <c r="D592" s="12" t="s">
        <v>60</v>
      </c>
      <c r="E592" s="13" t="s">
        <v>1648</v>
      </c>
      <c r="F592" s="119">
        <v>39257</v>
      </c>
      <c r="G592" s="120"/>
      <c r="H592" s="120"/>
      <c r="I592" s="120"/>
      <c r="J592" s="120"/>
      <c r="K592" s="120">
        <v>1</v>
      </c>
      <c r="L592" s="10" t="s">
        <v>1649</v>
      </c>
      <c r="M592" s="11"/>
      <c r="N592" s="11"/>
    </row>
    <row r="593" spans="1:14">
      <c r="A593" s="4">
        <v>15</v>
      </c>
      <c r="B593" s="7" t="s">
        <v>1165</v>
      </c>
      <c r="C593" s="12" t="s">
        <v>59</v>
      </c>
      <c r="D593" s="12" t="s">
        <v>1650</v>
      </c>
      <c r="E593" s="13" t="s">
        <v>1651</v>
      </c>
      <c r="F593" s="119">
        <v>39257</v>
      </c>
      <c r="G593" s="120"/>
      <c r="H593" s="120"/>
      <c r="I593" s="120"/>
      <c r="J593" s="120"/>
      <c r="K593" s="120">
        <v>1</v>
      </c>
      <c r="L593" s="10" t="s">
        <v>1652</v>
      </c>
      <c r="M593" s="11"/>
      <c r="N593" s="11"/>
    </row>
    <row r="594" spans="1:14" ht="26.4">
      <c r="A594" s="4">
        <v>16</v>
      </c>
      <c r="B594" s="7" t="s">
        <v>1165</v>
      </c>
      <c r="C594" s="12" t="s">
        <v>1626</v>
      </c>
      <c r="D594" s="12" t="s">
        <v>1653</v>
      </c>
      <c r="E594" s="13" t="s">
        <v>1654</v>
      </c>
      <c r="F594" s="119">
        <v>39258</v>
      </c>
      <c r="G594" s="120"/>
      <c r="H594" s="120">
        <v>2</v>
      </c>
      <c r="I594" s="120"/>
      <c r="J594" s="120"/>
      <c r="K594" s="120"/>
      <c r="L594" s="10" t="s">
        <v>99</v>
      </c>
      <c r="M594" s="11"/>
      <c r="N594" s="11" t="s">
        <v>100</v>
      </c>
    </row>
    <row r="595" spans="1:14" ht="26.4">
      <c r="A595" s="4">
        <v>17</v>
      </c>
      <c r="B595" s="7" t="s">
        <v>1165</v>
      </c>
      <c r="C595" s="12" t="s">
        <v>1616</v>
      </c>
      <c r="D595" s="12" t="s">
        <v>63</v>
      </c>
      <c r="E595" s="13" t="s">
        <v>101</v>
      </c>
      <c r="F595" s="119">
        <v>2712</v>
      </c>
      <c r="G595" s="120"/>
      <c r="H595" s="120"/>
      <c r="I595" s="120"/>
      <c r="J595" s="120"/>
      <c r="K595" s="120">
        <v>2</v>
      </c>
      <c r="L595" s="10" t="s">
        <v>1107</v>
      </c>
      <c r="M595" s="11"/>
      <c r="N595" s="11"/>
    </row>
    <row r="596" spans="1:14" ht="26.4">
      <c r="A596" s="4">
        <v>18</v>
      </c>
      <c r="B596" s="7" t="s">
        <v>1165</v>
      </c>
      <c r="C596" s="12" t="s">
        <v>1616</v>
      </c>
      <c r="D596" s="12" t="s">
        <v>102</v>
      </c>
      <c r="E596" s="13" t="s">
        <v>103</v>
      </c>
      <c r="F596" s="119">
        <v>2737</v>
      </c>
      <c r="G596" s="120"/>
      <c r="H596" s="120"/>
      <c r="I596" s="120"/>
      <c r="J596" s="120"/>
      <c r="K596" s="120">
        <v>1</v>
      </c>
      <c r="L596" s="10" t="s">
        <v>104</v>
      </c>
      <c r="M596" s="11"/>
      <c r="N596" s="11"/>
    </row>
    <row r="597" spans="1:14">
      <c r="A597" s="4">
        <v>19</v>
      </c>
      <c r="B597" s="7" t="s">
        <v>1165</v>
      </c>
      <c r="C597" s="12" t="s">
        <v>59</v>
      </c>
      <c r="D597" s="12" t="s">
        <v>60</v>
      </c>
      <c r="E597" s="13" t="s">
        <v>105</v>
      </c>
      <c r="F597" s="119">
        <v>2733</v>
      </c>
      <c r="G597" s="120"/>
      <c r="H597" s="120"/>
      <c r="I597" s="120"/>
      <c r="J597" s="120"/>
      <c r="K597" s="120">
        <v>1</v>
      </c>
      <c r="L597" s="10" t="s">
        <v>1107</v>
      </c>
      <c r="M597" s="11"/>
      <c r="N597" s="11"/>
    </row>
    <row r="598" spans="1:14">
      <c r="A598" s="4">
        <v>20</v>
      </c>
      <c r="B598" s="7" t="s">
        <v>1165</v>
      </c>
      <c r="C598" s="12" t="s">
        <v>59</v>
      </c>
      <c r="D598" s="12" t="s">
        <v>1650</v>
      </c>
      <c r="E598" s="13" t="s">
        <v>106</v>
      </c>
      <c r="F598" s="119">
        <v>2725</v>
      </c>
      <c r="G598" s="120"/>
      <c r="H598" s="120"/>
      <c r="I598" s="120"/>
      <c r="J598" s="120"/>
      <c r="K598" s="120">
        <v>1</v>
      </c>
      <c r="L598" s="10" t="s">
        <v>1107</v>
      </c>
      <c r="M598" s="11"/>
      <c r="N598" s="11"/>
    </row>
    <row r="599" spans="1:14" ht="79.2">
      <c r="A599" s="4">
        <v>21</v>
      </c>
      <c r="B599" s="7" t="s">
        <v>1165</v>
      </c>
      <c r="C599" s="12" t="s">
        <v>1616</v>
      </c>
      <c r="D599" s="12" t="s">
        <v>107</v>
      </c>
      <c r="E599" s="13" t="s">
        <v>108</v>
      </c>
      <c r="F599" s="119" t="s">
        <v>109</v>
      </c>
      <c r="G599" s="120"/>
      <c r="H599" s="120"/>
      <c r="I599" s="120"/>
      <c r="J599" s="120">
        <v>1</v>
      </c>
      <c r="K599" s="120"/>
      <c r="L599" s="10" t="s">
        <v>552</v>
      </c>
      <c r="M599" s="11" t="s">
        <v>553</v>
      </c>
      <c r="N599" s="11" t="s">
        <v>554</v>
      </c>
    </row>
    <row r="600" spans="1:14">
      <c r="A600" s="4">
        <v>22</v>
      </c>
      <c r="B600" s="7" t="s">
        <v>1165</v>
      </c>
      <c r="C600" s="12" t="s">
        <v>1616</v>
      </c>
      <c r="D600" s="12" t="s">
        <v>1451</v>
      </c>
      <c r="E600" s="13" t="s">
        <v>1452</v>
      </c>
      <c r="F600" s="119" t="s">
        <v>1453</v>
      </c>
      <c r="G600" s="120"/>
      <c r="H600" s="120"/>
      <c r="I600" s="120"/>
      <c r="J600" s="120"/>
      <c r="K600" s="120">
        <v>1</v>
      </c>
      <c r="L600" s="10" t="s">
        <v>1107</v>
      </c>
      <c r="M600" s="11"/>
      <c r="N600" s="11"/>
    </row>
    <row r="601" spans="1:14" ht="26.4">
      <c r="A601" s="4">
        <v>23</v>
      </c>
      <c r="B601" s="7" t="s">
        <v>1165</v>
      </c>
      <c r="C601" s="12" t="s">
        <v>1616</v>
      </c>
      <c r="D601" s="12" t="s">
        <v>1622</v>
      </c>
      <c r="E601" s="13" t="s">
        <v>1454</v>
      </c>
      <c r="F601" s="119" t="s">
        <v>1455</v>
      </c>
      <c r="G601" s="120"/>
      <c r="H601" s="120"/>
      <c r="I601" s="120">
        <v>1</v>
      </c>
      <c r="J601" s="120"/>
      <c r="K601" s="120"/>
      <c r="L601" s="10" t="s">
        <v>1456</v>
      </c>
      <c r="M601" s="11"/>
      <c r="N601" s="11"/>
    </row>
    <row r="602" spans="1:14">
      <c r="A602" s="4">
        <v>24</v>
      </c>
      <c r="B602" s="7" t="s">
        <v>1165</v>
      </c>
      <c r="C602" s="12" t="s">
        <v>1616</v>
      </c>
      <c r="D602" s="12" t="s">
        <v>1622</v>
      </c>
      <c r="E602" s="13" t="s">
        <v>1457</v>
      </c>
      <c r="F602" s="119" t="s">
        <v>1458</v>
      </c>
      <c r="G602" s="120"/>
      <c r="H602" s="120"/>
      <c r="I602" s="120"/>
      <c r="J602" s="120"/>
      <c r="K602" s="120">
        <v>1</v>
      </c>
      <c r="L602" s="10" t="s">
        <v>1107</v>
      </c>
      <c r="M602" s="11"/>
      <c r="N602" s="11"/>
    </row>
    <row r="603" spans="1:14">
      <c r="A603" s="4">
        <v>25</v>
      </c>
      <c r="B603" s="7" t="s">
        <v>1165</v>
      </c>
      <c r="C603" s="12" t="s">
        <v>1616</v>
      </c>
      <c r="D603" s="12" t="s">
        <v>1459</v>
      </c>
      <c r="E603" s="13" t="s">
        <v>1460</v>
      </c>
      <c r="F603" s="119" t="s">
        <v>1461</v>
      </c>
      <c r="G603" s="120"/>
      <c r="H603" s="120"/>
      <c r="I603" s="120"/>
      <c r="J603" s="120"/>
      <c r="K603" s="120">
        <v>1</v>
      </c>
      <c r="L603" s="10" t="s">
        <v>1462</v>
      </c>
      <c r="M603" s="11"/>
      <c r="N603" s="11"/>
    </row>
    <row r="604" spans="1:14" ht="26.4">
      <c r="A604" s="4">
        <v>26</v>
      </c>
      <c r="B604" s="7" t="s">
        <v>1165</v>
      </c>
      <c r="C604" s="12" t="s">
        <v>1626</v>
      </c>
      <c r="D604" s="12" t="s">
        <v>1463</v>
      </c>
      <c r="E604" s="13" t="s">
        <v>1464</v>
      </c>
      <c r="F604" s="119" t="s">
        <v>1465</v>
      </c>
      <c r="G604" s="120"/>
      <c r="H604" s="120"/>
      <c r="I604" s="120"/>
      <c r="J604" s="120"/>
      <c r="K604" s="120">
        <v>1</v>
      </c>
      <c r="L604" s="10" t="s">
        <v>1466</v>
      </c>
      <c r="M604" s="11"/>
      <c r="N604" s="11"/>
    </row>
    <row r="605" spans="1:14">
      <c r="A605" s="4">
        <v>27</v>
      </c>
      <c r="B605" s="7" t="s">
        <v>1165</v>
      </c>
      <c r="C605" s="12" t="s">
        <v>1626</v>
      </c>
      <c r="D605" s="12" t="s">
        <v>1627</v>
      </c>
      <c r="E605" s="13" t="s">
        <v>1467</v>
      </c>
      <c r="F605" s="119" t="s">
        <v>1468</v>
      </c>
      <c r="G605" s="120"/>
      <c r="H605" s="120"/>
      <c r="I605" s="120"/>
      <c r="J605" s="120"/>
      <c r="K605" s="120">
        <v>1</v>
      </c>
      <c r="L605" s="10" t="s">
        <v>1469</v>
      </c>
      <c r="M605" s="11"/>
      <c r="N605" s="11"/>
    </row>
    <row r="606" spans="1:14">
      <c r="A606" s="4">
        <v>28</v>
      </c>
      <c r="B606" s="7" t="s">
        <v>1165</v>
      </c>
      <c r="C606" s="12" t="s">
        <v>59</v>
      </c>
      <c r="D606" s="12" t="s">
        <v>1470</v>
      </c>
      <c r="E606" s="13" t="s">
        <v>1471</v>
      </c>
      <c r="F606" s="119" t="s">
        <v>1472</v>
      </c>
      <c r="G606" s="120"/>
      <c r="H606" s="120"/>
      <c r="I606" s="120"/>
      <c r="J606" s="120"/>
      <c r="K606" s="120">
        <v>1</v>
      </c>
      <c r="L606" s="10" t="s">
        <v>1473</v>
      </c>
      <c r="M606" s="11"/>
      <c r="N606" s="11"/>
    </row>
    <row r="607" spans="1:14" ht="26.4">
      <c r="A607" s="4">
        <v>29</v>
      </c>
      <c r="B607" s="7" t="s">
        <v>1165</v>
      </c>
      <c r="C607" s="12" t="s">
        <v>59</v>
      </c>
      <c r="D607" s="12" t="s">
        <v>1650</v>
      </c>
      <c r="E607" s="13" t="s">
        <v>1474</v>
      </c>
      <c r="F607" s="119" t="s">
        <v>1475</v>
      </c>
      <c r="G607" s="120"/>
      <c r="H607" s="120"/>
      <c r="I607" s="120"/>
      <c r="J607" s="120"/>
      <c r="K607" s="120">
        <v>1</v>
      </c>
      <c r="L607" s="10" t="s">
        <v>1476</v>
      </c>
      <c r="M607" s="11"/>
      <c r="N607" s="11"/>
    </row>
    <row r="608" spans="1:14">
      <c r="A608" s="4">
        <v>30</v>
      </c>
      <c r="B608" s="7" t="s">
        <v>1165</v>
      </c>
      <c r="C608" s="12" t="s">
        <v>59</v>
      </c>
      <c r="D608" s="12" t="s">
        <v>1470</v>
      </c>
      <c r="E608" s="13" t="s">
        <v>1477</v>
      </c>
      <c r="F608" s="119" t="s">
        <v>1478</v>
      </c>
      <c r="G608" s="120"/>
      <c r="H608" s="120"/>
      <c r="I608" s="120"/>
      <c r="J608" s="120"/>
      <c r="K608" s="120">
        <v>1</v>
      </c>
      <c r="L608" s="10" t="s">
        <v>1479</v>
      </c>
      <c r="M608" s="11"/>
      <c r="N608" s="11"/>
    </row>
    <row r="609" spans="1:15">
      <c r="A609" s="4">
        <v>31</v>
      </c>
      <c r="B609" s="7" t="s">
        <v>1165</v>
      </c>
      <c r="C609" s="12" t="s">
        <v>59</v>
      </c>
      <c r="D609" s="12" t="s">
        <v>1480</v>
      </c>
      <c r="E609" s="13" t="s">
        <v>1481</v>
      </c>
      <c r="F609" s="119" t="s">
        <v>1482</v>
      </c>
      <c r="G609" s="120"/>
      <c r="H609" s="120"/>
      <c r="I609" s="120"/>
      <c r="J609" s="120"/>
      <c r="K609" s="120">
        <v>1</v>
      </c>
      <c r="L609" s="10" t="s">
        <v>1483</v>
      </c>
      <c r="M609" s="11"/>
      <c r="N609" s="11"/>
    </row>
    <row r="610" spans="1:15" ht="39.6">
      <c r="A610" s="4">
        <v>32</v>
      </c>
      <c r="B610" s="7" t="s">
        <v>1165</v>
      </c>
      <c r="C610" s="12" t="s">
        <v>1634</v>
      </c>
      <c r="D610" s="12" t="s">
        <v>1484</v>
      </c>
      <c r="E610" s="13" t="s">
        <v>1485</v>
      </c>
      <c r="F610" s="119" t="s">
        <v>1486</v>
      </c>
      <c r="G610" s="120"/>
      <c r="H610" s="120"/>
      <c r="I610" s="120"/>
      <c r="J610" s="120">
        <v>1</v>
      </c>
      <c r="K610" s="120"/>
      <c r="L610" s="10" t="s">
        <v>1487</v>
      </c>
      <c r="M610" s="11"/>
      <c r="N610" s="11"/>
    </row>
    <row r="611" spans="1:15">
      <c r="A611" s="4">
        <v>33</v>
      </c>
      <c r="B611" s="7" t="s">
        <v>1165</v>
      </c>
      <c r="C611" s="12" t="s">
        <v>1634</v>
      </c>
      <c r="D611" s="12" t="s">
        <v>102</v>
      </c>
      <c r="E611" s="13" t="s">
        <v>1488</v>
      </c>
      <c r="F611" s="119" t="s">
        <v>1489</v>
      </c>
      <c r="G611" s="120"/>
      <c r="H611" s="120"/>
      <c r="I611" s="120"/>
      <c r="J611" s="120"/>
      <c r="K611" s="120">
        <v>1</v>
      </c>
      <c r="L611" s="10" t="s">
        <v>1490</v>
      </c>
      <c r="M611" s="11"/>
      <c r="N611" s="11"/>
    </row>
    <row r="612" spans="1:15" ht="26.4">
      <c r="A612" s="4">
        <v>34</v>
      </c>
      <c r="B612" s="7" t="s">
        <v>1165</v>
      </c>
      <c r="C612" s="12" t="s">
        <v>1634</v>
      </c>
      <c r="D612" s="12" t="s">
        <v>1491</v>
      </c>
      <c r="E612" s="13" t="s">
        <v>1492</v>
      </c>
      <c r="F612" s="119" t="s">
        <v>1493</v>
      </c>
      <c r="G612" s="120"/>
      <c r="H612" s="120"/>
      <c r="I612" s="120"/>
      <c r="J612" s="120"/>
      <c r="K612" s="120">
        <v>1</v>
      </c>
      <c r="L612" s="10" t="s">
        <v>1494</v>
      </c>
      <c r="M612" s="11"/>
      <c r="N612" s="11"/>
    </row>
    <row r="613" spans="1:15" ht="26.4">
      <c r="A613" s="4">
        <v>35</v>
      </c>
      <c r="B613" s="7" t="s">
        <v>1165</v>
      </c>
      <c r="C613" s="12" t="s">
        <v>1634</v>
      </c>
      <c r="D613" s="12" t="s">
        <v>1491</v>
      </c>
      <c r="E613" s="13" t="s">
        <v>1495</v>
      </c>
      <c r="F613" s="119" t="s">
        <v>32</v>
      </c>
      <c r="G613" s="120"/>
      <c r="H613" s="120"/>
      <c r="I613" s="120"/>
      <c r="J613" s="120"/>
      <c r="K613" s="120">
        <v>1</v>
      </c>
      <c r="L613" s="10" t="s">
        <v>372</v>
      </c>
      <c r="M613" s="11"/>
      <c r="N613" s="11"/>
    </row>
    <row r="614" spans="1:15">
      <c r="A614" s="4">
        <v>36</v>
      </c>
      <c r="B614" s="7" t="s">
        <v>1165</v>
      </c>
      <c r="C614" s="12" t="s">
        <v>1634</v>
      </c>
      <c r="D614" s="12" t="s">
        <v>1491</v>
      </c>
      <c r="E614" s="13" t="s">
        <v>373</v>
      </c>
      <c r="F614" s="119" t="s">
        <v>374</v>
      </c>
      <c r="G614" s="120"/>
      <c r="H614" s="120"/>
      <c r="I614" s="120"/>
      <c r="J614" s="120"/>
      <c r="K614" s="120">
        <v>1</v>
      </c>
      <c r="L614" s="10" t="s">
        <v>375</v>
      </c>
      <c r="M614" s="11"/>
      <c r="N614" s="11"/>
    </row>
    <row r="615" spans="1:15" ht="66">
      <c r="A615" s="4">
        <v>37</v>
      </c>
      <c r="B615" s="7" t="s">
        <v>1165</v>
      </c>
      <c r="C615" s="12" t="s">
        <v>1634</v>
      </c>
      <c r="D615" s="12" t="s">
        <v>376</v>
      </c>
      <c r="E615" s="13" t="s">
        <v>377</v>
      </c>
      <c r="F615" s="119" t="s">
        <v>1468</v>
      </c>
      <c r="G615" s="120"/>
      <c r="H615" s="120"/>
      <c r="I615" s="120"/>
      <c r="J615" s="120">
        <v>1</v>
      </c>
      <c r="K615" s="120"/>
      <c r="L615" s="10" t="s">
        <v>378</v>
      </c>
      <c r="M615" s="11"/>
      <c r="N615" s="11" t="s">
        <v>626</v>
      </c>
    </row>
    <row r="616" spans="1:15" ht="66">
      <c r="A616" s="4">
        <v>38</v>
      </c>
      <c r="B616" s="7" t="s">
        <v>1165</v>
      </c>
      <c r="C616" s="12" t="s">
        <v>59</v>
      </c>
      <c r="D616" s="12" t="s">
        <v>1480</v>
      </c>
      <c r="E616" s="13" t="s">
        <v>627</v>
      </c>
      <c r="F616" s="119" t="s">
        <v>1465</v>
      </c>
      <c r="G616" s="120"/>
      <c r="H616" s="120"/>
      <c r="I616" s="120"/>
      <c r="J616" s="120">
        <v>1</v>
      </c>
      <c r="K616" s="120"/>
      <c r="L616" s="10" t="s">
        <v>628</v>
      </c>
      <c r="M616" s="11"/>
      <c r="N616" s="11" t="s">
        <v>629</v>
      </c>
    </row>
    <row r="617" spans="1:15" ht="26.4">
      <c r="A617" s="4">
        <v>39</v>
      </c>
      <c r="B617" s="7" t="s">
        <v>1165</v>
      </c>
      <c r="C617" s="12" t="s">
        <v>1616</v>
      </c>
      <c r="D617" s="12" t="s">
        <v>1622</v>
      </c>
      <c r="E617" s="13" t="s">
        <v>732</v>
      </c>
      <c r="F617" s="119" t="s">
        <v>733</v>
      </c>
      <c r="G617" s="120"/>
      <c r="H617" s="120"/>
      <c r="I617" s="120"/>
      <c r="J617" s="120"/>
      <c r="K617" s="120">
        <v>1</v>
      </c>
      <c r="L617" s="10" t="s">
        <v>734</v>
      </c>
      <c r="M617" s="11"/>
      <c r="N617" s="11"/>
    </row>
    <row r="618" spans="1:15">
      <c r="A618" s="4">
        <v>40</v>
      </c>
      <c r="B618" s="7" t="s">
        <v>1165</v>
      </c>
      <c r="C618" s="12" t="s">
        <v>1616</v>
      </c>
      <c r="D618" s="12" t="s">
        <v>1617</v>
      </c>
      <c r="E618" s="13" t="s">
        <v>735</v>
      </c>
      <c r="F618" s="119">
        <v>39333</v>
      </c>
      <c r="G618" s="120"/>
      <c r="H618" s="120"/>
      <c r="I618" s="120"/>
      <c r="J618" s="120">
        <v>1</v>
      </c>
      <c r="K618" s="120"/>
      <c r="L618" s="10" t="s">
        <v>736</v>
      </c>
      <c r="M618" s="11"/>
      <c r="N618" s="11"/>
      <c r="O618" s="2" t="s">
        <v>737</v>
      </c>
    </row>
    <row r="619" spans="1:15" ht="39.6">
      <c r="A619" s="4">
        <v>41</v>
      </c>
      <c r="B619" s="7" t="s">
        <v>1165</v>
      </c>
      <c r="C619" s="12" t="s">
        <v>1626</v>
      </c>
      <c r="D619" s="12" t="s">
        <v>738</v>
      </c>
      <c r="E619" s="13" t="s">
        <v>739</v>
      </c>
      <c r="F619" s="119">
        <v>39363</v>
      </c>
      <c r="G619" s="120"/>
      <c r="H619" s="120">
        <v>1</v>
      </c>
      <c r="I619" s="120"/>
      <c r="J619" s="120"/>
      <c r="K619" s="120"/>
      <c r="L619" s="10" t="s">
        <v>740</v>
      </c>
      <c r="M619" s="11" t="s">
        <v>741</v>
      </c>
      <c r="N619" s="11" t="s">
        <v>554</v>
      </c>
      <c r="O619" s="2" t="s">
        <v>737</v>
      </c>
    </row>
    <row r="620" spans="1:15" ht="52.8">
      <c r="A620" s="4">
        <v>42</v>
      </c>
      <c r="B620" s="7" t="s">
        <v>1165</v>
      </c>
      <c r="C620" s="12" t="s">
        <v>1626</v>
      </c>
      <c r="D620" s="12" t="s">
        <v>1653</v>
      </c>
      <c r="E620" s="13" t="s">
        <v>742</v>
      </c>
      <c r="F620" s="119" t="s">
        <v>743</v>
      </c>
      <c r="G620" s="120"/>
      <c r="H620" s="120"/>
      <c r="I620" s="120">
        <v>1</v>
      </c>
      <c r="J620" s="120"/>
      <c r="K620" s="120"/>
      <c r="L620" s="10" t="s">
        <v>744</v>
      </c>
      <c r="M620" s="11"/>
      <c r="N620" s="11"/>
      <c r="O620" s="2" t="s">
        <v>737</v>
      </c>
    </row>
    <row r="621" spans="1:15">
      <c r="A621" s="4">
        <v>43</v>
      </c>
      <c r="B621" s="7" t="s">
        <v>1165</v>
      </c>
      <c r="C621" s="12" t="s">
        <v>59</v>
      </c>
      <c r="D621" s="12" t="s">
        <v>1480</v>
      </c>
      <c r="E621" s="13" t="s">
        <v>745</v>
      </c>
      <c r="F621" s="119" t="s">
        <v>746</v>
      </c>
      <c r="G621" s="120"/>
      <c r="H621" s="120"/>
      <c r="I621" s="120"/>
      <c r="J621" s="120"/>
      <c r="K621" s="120">
        <v>1</v>
      </c>
      <c r="L621" s="10" t="s">
        <v>1107</v>
      </c>
      <c r="M621" s="11"/>
      <c r="N621" s="11"/>
      <c r="O621" s="2" t="s">
        <v>737</v>
      </c>
    </row>
    <row r="622" spans="1:15">
      <c r="A622" s="4">
        <v>44</v>
      </c>
      <c r="B622" s="7" t="s">
        <v>1165</v>
      </c>
      <c r="C622" s="12" t="s">
        <v>59</v>
      </c>
      <c r="D622" s="12" t="s">
        <v>60</v>
      </c>
      <c r="E622" s="13" t="s">
        <v>747</v>
      </c>
      <c r="F622" s="119" t="s">
        <v>748</v>
      </c>
      <c r="G622" s="120"/>
      <c r="H622" s="120"/>
      <c r="I622" s="120"/>
      <c r="J622" s="120"/>
      <c r="K622" s="120">
        <v>1</v>
      </c>
      <c r="L622" s="10" t="s">
        <v>1107</v>
      </c>
      <c r="M622" s="11"/>
      <c r="N622" s="11"/>
      <c r="O622" s="2" t="s">
        <v>737</v>
      </c>
    </row>
    <row r="623" spans="1:15">
      <c r="A623" s="4">
        <v>45</v>
      </c>
      <c r="B623" s="7" t="s">
        <v>1165</v>
      </c>
      <c r="C623" s="12" t="s">
        <v>59</v>
      </c>
      <c r="D623" s="12" t="s">
        <v>60</v>
      </c>
      <c r="E623" s="13" t="s">
        <v>749</v>
      </c>
      <c r="F623" s="119" t="s">
        <v>750</v>
      </c>
      <c r="G623" s="120"/>
      <c r="H623" s="120"/>
      <c r="I623" s="120"/>
      <c r="J623" s="120"/>
      <c r="K623" s="120">
        <v>1</v>
      </c>
      <c r="L623" s="10" t="s">
        <v>222</v>
      </c>
      <c r="M623" s="11"/>
      <c r="N623" s="11"/>
      <c r="O623" s="2" t="s">
        <v>737</v>
      </c>
    </row>
    <row r="624" spans="1:15">
      <c r="A624" s="4">
        <v>46</v>
      </c>
      <c r="B624" s="7" t="s">
        <v>1165</v>
      </c>
      <c r="C624" s="12" t="s">
        <v>59</v>
      </c>
      <c r="D624" s="12" t="s">
        <v>1480</v>
      </c>
      <c r="E624" s="13" t="s">
        <v>751</v>
      </c>
      <c r="F624" s="119" t="s">
        <v>752</v>
      </c>
      <c r="G624" s="120"/>
      <c r="H624" s="120"/>
      <c r="I624" s="120"/>
      <c r="J624" s="120"/>
      <c r="K624" s="120">
        <v>1</v>
      </c>
      <c r="L624" s="10" t="s">
        <v>1107</v>
      </c>
      <c r="M624" s="11"/>
      <c r="N624" s="11"/>
      <c r="O624" s="2" t="s">
        <v>737</v>
      </c>
    </row>
    <row r="625" spans="1:15" ht="26.4">
      <c r="A625" s="4">
        <v>47</v>
      </c>
      <c r="B625" s="7" t="s">
        <v>1165</v>
      </c>
      <c r="C625" s="12" t="s">
        <v>1634</v>
      </c>
      <c r="D625" s="12" t="s">
        <v>1491</v>
      </c>
      <c r="E625" s="13" t="s">
        <v>753</v>
      </c>
      <c r="F625" s="119" t="s">
        <v>754</v>
      </c>
      <c r="G625" s="120"/>
      <c r="H625" s="120"/>
      <c r="I625" s="120"/>
      <c r="J625" s="120"/>
      <c r="K625" s="120">
        <v>1</v>
      </c>
      <c r="L625" s="10" t="s">
        <v>755</v>
      </c>
      <c r="M625" s="11"/>
      <c r="N625" s="11"/>
      <c r="O625" s="2" t="s">
        <v>737</v>
      </c>
    </row>
    <row r="626" spans="1:15" ht="39.6">
      <c r="A626" s="4">
        <v>48</v>
      </c>
      <c r="B626" s="7" t="s">
        <v>1165</v>
      </c>
      <c r="C626" s="12" t="s">
        <v>1634</v>
      </c>
      <c r="D626" s="12" t="s">
        <v>1484</v>
      </c>
      <c r="E626" s="13" t="s">
        <v>756</v>
      </c>
      <c r="F626" s="119" t="s">
        <v>757</v>
      </c>
      <c r="G626" s="120"/>
      <c r="H626" s="120"/>
      <c r="I626" s="120">
        <v>1</v>
      </c>
      <c r="J626" s="120"/>
      <c r="K626" s="120"/>
      <c r="L626" s="10" t="s">
        <v>1665</v>
      </c>
      <c r="M626" s="11"/>
      <c r="N626" s="11" t="s">
        <v>1666</v>
      </c>
      <c r="O626" s="2" t="s">
        <v>737</v>
      </c>
    </row>
    <row r="627" spans="1:15" ht="52.8">
      <c r="A627" s="4">
        <v>49</v>
      </c>
      <c r="B627" s="7" t="s">
        <v>1165</v>
      </c>
      <c r="C627" s="12" t="s">
        <v>1634</v>
      </c>
      <c r="D627" s="12" t="s">
        <v>1484</v>
      </c>
      <c r="E627" s="13" t="s">
        <v>1667</v>
      </c>
      <c r="F627" s="119" t="s">
        <v>1314</v>
      </c>
      <c r="G627" s="120"/>
      <c r="H627" s="120">
        <v>1</v>
      </c>
      <c r="I627" s="120"/>
      <c r="J627" s="120"/>
      <c r="K627" s="120"/>
      <c r="L627" s="10" t="s">
        <v>1315</v>
      </c>
      <c r="M627" s="11" t="s">
        <v>1316</v>
      </c>
      <c r="N627" s="11" t="s">
        <v>554</v>
      </c>
      <c r="O627" s="2" t="s">
        <v>737</v>
      </c>
    </row>
    <row r="628" spans="1:15">
      <c r="A628" s="4">
        <v>50</v>
      </c>
      <c r="B628" s="7" t="s">
        <v>1165</v>
      </c>
      <c r="C628" s="12" t="s">
        <v>1634</v>
      </c>
      <c r="D628" s="12" t="s">
        <v>102</v>
      </c>
      <c r="E628" s="13" t="s">
        <v>1317</v>
      </c>
      <c r="F628" s="119" t="s">
        <v>1318</v>
      </c>
      <c r="G628" s="120"/>
      <c r="H628" s="120"/>
      <c r="I628" s="120"/>
      <c r="J628" s="120"/>
      <c r="K628" s="120">
        <v>1</v>
      </c>
      <c r="L628" s="10" t="s">
        <v>1319</v>
      </c>
      <c r="M628" s="11"/>
      <c r="N628" s="11"/>
      <c r="O628" s="2" t="s">
        <v>737</v>
      </c>
    </row>
    <row r="629" spans="1:15">
      <c r="A629" s="4">
        <v>51</v>
      </c>
      <c r="B629" s="7" t="s">
        <v>1165</v>
      </c>
      <c r="C629" s="12" t="s">
        <v>1634</v>
      </c>
      <c r="D629" s="12" t="s">
        <v>1635</v>
      </c>
      <c r="E629" s="13" t="s">
        <v>1320</v>
      </c>
      <c r="F629" s="119" t="s">
        <v>1321</v>
      </c>
      <c r="G629" s="120"/>
      <c r="H629" s="120"/>
      <c r="I629" s="120"/>
      <c r="J629" s="120"/>
      <c r="K629" s="120">
        <v>1</v>
      </c>
      <c r="L629" s="10" t="s">
        <v>1107</v>
      </c>
      <c r="M629" s="11"/>
      <c r="N629" s="11"/>
      <c r="O629" s="2" t="s">
        <v>737</v>
      </c>
    </row>
    <row r="630" spans="1:15" ht="39.6">
      <c r="A630" s="4">
        <v>52</v>
      </c>
      <c r="B630" s="7" t="s">
        <v>1165</v>
      </c>
      <c r="C630" s="12" t="s">
        <v>1634</v>
      </c>
      <c r="D630" s="12" t="s">
        <v>1484</v>
      </c>
      <c r="E630" s="13" t="s">
        <v>1322</v>
      </c>
      <c r="F630" s="119" t="s">
        <v>1323</v>
      </c>
      <c r="G630" s="120"/>
      <c r="H630" s="120"/>
      <c r="I630" s="120">
        <v>1</v>
      </c>
      <c r="J630" s="120"/>
      <c r="K630" s="120"/>
      <c r="L630" s="10" t="s">
        <v>1324</v>
      </c>
      <c r="M630" s="11"/>
      <c r="N630" s="11"/>
      <c r="O630" s="2" t="s">
        <v>737</v>
      </c>
    </row>
    <row r="631" spans="1:15">
      <c r="A631" s="4">
        <v>53</v>
      </c>
      <c r="B631" s="7" t="s">
        <v>1165</v>
      </c>
      <c r="C631" s="12" t="s">
        <v>1634</v>
      </c>
      <c r="D631" s="12" t="s">
        <v>1635</v>
      </c>
      <c r="E631" s="13" t="s">
        <v>1325</v>
      </c>
      <c r="F631" s="119" t="s">
        <v>1326</v>
      </c>
      <c r="G631" s="120"/>
      <c r="H631" s="120"/>
      <c r="I631" s="120"/>
      <c r="J631" s="120"/>
      <c r="K631" s="120">
        <v>1</v>
      </c>
      <c r="L631" s="10" t="s">
        <v>690</v>
      </c>
      <c r="M631" s="11"/>
      <c r="N631" s="11"/>
      <c r="O631" s="2" t="s">
        <v>737</v>
      </c>
    </row>
    <row r="632" spans="1:15">
      <c r="A632" s="4">
        <v>54</v>
      </c>
      <c r="B632" s="7" t="s">
        <v>1165</v>
      </c>
      <c r="C632" s="12" t="s">
        <v>1634</v>
      </c>
      <c r="D632" s="12" t="s">
        <v>1491</v>
      </c>
      <c r="E632" s="13" t="s">
        <v>691</v>
      </c>
      <c r="F632" s="119" t="s">
        <v>443</v>
      </c>
      <c r="G632" s="120"/>
      <c r="H632" s="120"/>
      <c r="I632" s="120"/>
      <c r="J632" s="120"/>
      <c r="K632" s="120">
        <v>1</v>
      </c>
      <c r="L632" s="10" t="s">
        <v>444</v>
      </c>
      <c r="M632" s="11"/>
      <c r="N632" s="11"/>
      <c r="O632" s="2" t="s">
        <v>737</v>
      </c>
    </row>
    <row r="633" spans="1:15" ht="26.4">
      <c r="A633" s="4">
        <v>55</v>
      </c>
      <c r="B633" s="7" t="s">
        <v>1165</v>
      </c>
      <c r="C633" s="12" t="s">
        <v>1626</v>
      </c>
      <c r="D633" s="12" t="s">
        <v>1627</v>
      </c>
      <c r="E633" s="13" t="s">
        <v>445</v>
      </c>
      <c r="F633" s="119" t="s">
        <v>446</v>
      </c>
      <c r="G633" s="120"/>
      <c r="H633" s="120"/>
      <c r="I633" s="120">
        <v>1</v>
      </c>
      <c r="J633" s="120">
        <v>1</v>
      </c>
      <c r="K633" s="120"/>
      <c r="L633" s="10" t="s">
        <v>447</v>
      </c>
      <c r="M633" s="11"/>
      <c r="N633" s="11"/>
      <c r="O633" s="2" t="s">
        <v>737</v>
      </c>
    </row>
    <row r="634" spans="1:15">
      <c r="A634" s="4">
        <v>56</v>
      </c>
      <c r="B634" s="7" t="s">
        <v>1165</v>
      </c>
      <c r="C634" s="12" t="s">
        <v>59</v>
      </c>
      <c r="D634" s="12" t="s">
        <v>1470</v>
      </c>
      <c r="E634" s="13" t="s">
        <v>448</v>
      </c>
      <c r="F634" s="119" t="s">
        <v>1318</v>
      </c>
      <c r="G634" s="120"/>
      <c r="H634" s="120"/>
      <c r="I634" s="120"/>
      <c r="J634" s="120"/>
      <c r="K634" s="120">
        <v>1</v>
      </c>
      <c r="L634" s="10" t="s">
        <v>734</v>
      </c>
      <c r="M634" s="11"/>
      <c r="N634" s="11"/>
      <c r="O634" s="2" t="s">
        <v>737</v>
      </c>
    </row>
    <row r="635" spans="1:15">
      <c r="A635" s="4">
        <v>57</v>
      </c>
      <c r="B635" s="7" t="s">
        <v>1165</v>
      </c>
      <c r="C635" s="12" t="s">
        <v>59</v>
      </c>
      <c r="D635" s="12" t="s">
        <v>1650</v>
      </c>
      <c r="E635" s="13" t="s">
        <v>449</v>
      </c>
      <c r="F635" s="119" t="s">
        <v>450</v>
      </c>
      <c r="G635" s="120"/>
      <c r="H635" s="120"/>
      <c r="I635" s="120"/>
      <c r="J635" s="120"/>
      <c r="K635" s="120">
        <v>1</v>
      </c>
      <c r="L635" s="10" t="s">
        <v>451</v>
      </c>
      <c r="M635" s="11"/>
      <c r="N635" s="11"/>
      <c r="O635" s="2" t="s">
        <v>737</v>
      </c>
    </row>
    <row r="636" spans="1:15">
      <c r="A636" s="4">
        <v>58</v>
      </c>
      <c r="B636" s="7" t="s">
        <v>1165</v>
      </c>
      <c r="C636" s="12" t="s">
        <v>59</v>
      </c>
      <c r="D636" s="12" t="s">
        <v>452</v>
      </c>
      <c r="E636" s="13" t="s">
        <v>453</v>
      </c>
      <c r="F636" s="119" t="s">
        <v>454</v>
      </c>
      <c r="G636" s="120"/>
      <c r="H636" s="120"/>
      <c r="I636" s="120"/>
      <c r="J636" s="120"/>
      <c r="K636" s="120">
        <v>1</v>
      </c>
      <c r="L636" s="10" t="s">
        <v>734</v>
      </c>
      <c r="M636" s="11"/>
      <c r="N636" s="11"/>
      <c r="O636" s="2" t="s">
        <v>737</v>
      </c>
    </row>
    <row r="637" spans="1:15">
      <c r="A637" s="4">
        <v>59</v>
      </c>
      <c r="B637" s="7" t="s">
        <v>1165</v>
      </c>
      <c r="C637" s="12" t="s">
        <v>59</v>
      </c>
      <c r="D637" s="12" t="s">
        <v>1470</v>
      </c>
      <c r="E637" s="13" t="s">
        <v>1358</v>
      </c>
      <c r="F637" s="119" t="s">
        <v>1561</v>
      </c>
      <c r="G637" s="120"/>
      <c r="H637" s="120"/>
      <c r="I637" s="120"/>
      <c r="J637" s="120"/>
      <c r="K637" s="120">
        <v>1</v>
      </c>
      <c r="L637" s="10" t="s">
        <v>690</v>
      </c>
      <c r="M637" s="11"/>
      <c r="N637" s="11"/>
      <c r="O637" s="2" t="s">
        <v>737</v>
      </c>
    </row>
    <row r="638" spans="1:15">
      <c r="A638" s="4">
        <v>60</v>
      </c>
      <c r="B638" s="7" t="s">
        <v>1165</v>
      </c>
      <c r="C638" s="12" t="s">
        <v>59</v>
      </c>
      <c r="D638" s="12" t="s">
        <v>1470</v>
      </c>
      <c r="E638" s="13" t="s">
        <v>1562</v>
      </c>
      <c r="F638" s="119" t="s">
        <v>1242</v>
      </c>
      <c r="G638" s="120"/>
      <c r="H638" s="120"/>
      <c r="I638" s="120"/>
      <c r="J638" s="120"/>
      <c r="K638" s="120">
        <v>1</v>
      </c>
      <c r="L638" s="10" t="s">
        <v>690</v>
      </c>
      <c r="M638" s="11"/>
      <c r="N638" s="11"/>
      <c r="O638" s="2" t="s">
        <v>737</v>
      </c>
    </row>
    <row r="639" spans="1:15">
      <c r="A639" s="4">
        <v>61</v>
      </c>
      <c r="B639" s="7" t="s">
        <v>1165</v>
      </c>
      <c r="C639" s="12" t="s">
        <v>59</v>
      </c>
      <c r="D639" s="12" t="s">
        <v>1480</v>
      </c>
      <c r="E639" s="13" t="s">
        <v>1243</v>
      </c>
      <c r="F639" s="119" t="s">
        <v>1318</v>
      </c>
      <c r="G639" s="120"/>
      <c r="H639" s="120"/>
      <c r="I639" s="120"/>
      <c r="J639" s="120">
        <v>1</v>
      </c>
      <c r="K639" s="120" t="s">
        <v>1244</v>
      </c>
      <c r="L639" s="10" t="s">
        <v>690</v>
      </c>
      <c r="M639" s="11"/>
      <c r="N639" s="11"/>
      <c r="O639" s="2" t="s">
        <v>737</v>
      </c>
    </row>
    <row r="640" spans="1:15">
      <c r="A640" s="4">
        <v>62</v>
      </c>
      <c r="B640" s="7" t="s">
        <v>1165</v>
      </c>
      <c r="C640" s="12" t="s">
        <v>59</v>
      </c>
      <c r="D640" s="12" t="s">
        <v>1480</v>
      </c>
      <c r="E640" s="13" t="s">
        <v>1245</v>
      </c>
      <c r="F640" s="119" t="s">
        <v>443</v>
      </c>
      <c r="G640" s="120"/>
      <c r="H640" s="120"/>
      <c r="I640" s="120"/>
      <c r="J640" s="120"/>
      <c r="K640" s="120">
        <v>1</v>
      </c>
      <c r="L640" s="10" t="s">
        <v>690</v>
      </c>
      <c r="M640" s="11"/>
      <c r="N640" s="11"/>
      <c r="O640" s="2" t="s">
        <v>737</v>
      </c>
    </row>
    <row r="641" spans="1:15">
      <c r="A641" s="4">
        <v>63</v>
      </c>
      <c r="B641" s="7" t="s">
        <v>1165</v>
      </c>
      <c r="C641" s="12" t="s">
        <v>59</v>
      </c>
      <c r="D641" s="12" t="s">
        <v>1640</v>
      </c>
      <c r="E641" s="13" t="s">
        <v>1246</v>
      </c>
      <c r="F641" s="119" t="s">
        <v>443</v>
      </c>
      <c r="G641" s="120"/>
      <c r="H641" s="120"/>
      <c r="I641" s="120"/>
      <c r="J641" s="120"/>
      <c r="K641" s="120">
        <v>1</v>
      </c>
      <c r="L641" s="10" t="s">
        <v>690</v>
      </c>
      <c r="M641" s="11"/>
      <c r="N641" s="11"/>
      <c r="O641" s="2" t="s">
        <v>737</v>
      </c>
    </row>
    <row r="642" spans="1:15">
      <c r="A642" s="4">
        <v>64</v>
      </c>
      <c r="B642" s="7" t="s">
        <v>1165</v>
      </c>
      <c r="C642" s="12" t="s">
        <v>59</v>
      </c>
      <c r="D642" s="12" t="s">
        <v>1480</v>
      </c>
      <c r="E642" s="13" t="s">
        <v>1247</v>
      </c>
      <c r="F642" s="119" t="s">
        <v>1248</v>
      </c>
      <c r="G642" s="120"/>
      <c r="H642" s="120"/>
      <c r="I642" s="120"/>
      <c r="J642" s="120"/>
      <c r="K642" s="120">
        <v>1</v>
      </c>
      <c r="L642" s="10" t="s">
        <v>690</v>
      </c>
      <c r="M642" s="11"/>
      <c r="N642" s="11"/>
      <c r="O642" s="2" t="s">
        <v>737</v>
      </c>
    </row>
    <row r="643" spans="1:15" ht="39.6">
      <c r="A643" s="4">
        <v>65</v>
      </c>
      <c r="B643" s="7" t="s">
        <v>1165</v>
      </c>
      <c r="C643" s="12" t="s">
        <v>1616</v>
      </c>
      <c r="D643" s="12" t="s">
        <v>1622</v>
      </c>
      <c r="E643" s="13" t="s">
        <v>1249</v>
      </c>
      <c r="F643" s="119" t="s">
        <v>1250</v>
      </c>
      <c r="G643" s="120"/>
      <c r="H643" s="120"/>
      <c r="I643" s="120">
        <v>1</v>
      </c>
      <c r="J643" s="120"/>
      <c r="K643" s="120"/>
      <c r="L643" s="10" t="s">
        <v>1684</v>
      </c>
      <c r="M643" s="11"/>
      <c r="N643" s="11"/>
      <c r="O643" s="2" t="s">
        <v>737</v>
      </c>
    </row>
    <row r="644" spans="1:15" ht="26.4">
      <c r="A644" s="4">
        <v>66</v>
      </c>
      <c r="B644" s="7" t="s">
        <v>1165</v>
      </c>
      <c r="C644" s="12" t="s">
        <v>1616</v>
      </c>
      <c r="D644" s="12" t="s">
        <v>1622</v>
      </c>
      <c r="E644" s="13" t="s">
        <v>1685</v>
      </c>
      <c r="F644" s="119">
        <v>39334</v>
      </c>
      <c r="G644" s="120"/>
      <c r="H644" s="120"/>
      <c r="I644" s="120">
        <v>1</v>
      </c>
      <c r="J644" s="120"/>
      <c r="K644" s="120"/>
      <c r="L644" s="10" t="s">
        <v>1686</v>
      </c>
      <c r="M644" s="11"/>
      <c r="N644" s="11"/>
    </row>
    <row r="645" spans="1:15">
      <c r="A645" s="4">
        <v>67</v>
      </c>
      <c r="B645" s="7" t="s">
        <v>1165</v>
      </c>
      <c r="C645" s="12" t="s">
        <v>1616</v>
      </c>
      <c r="D645" s="12" t="s">
        <v>1687</v>
      </c>
      <c r="E645" s="13" t="s">
        <v>1688</v>
      </c>
      <c r="F645" s="119">
        <v>39335</v>
      </c>
      <c r="G645" s="120"/>
      <c r="H645" s="120"/>
      <c r="I645" s="120"/>
      <c r="J645" s="120"/>
      <c r="K645" s="120">
        <v>1</v>
      </c>
      <c r="L645" s="10" t="s">
        <v>1107</v>
      </c>
      <c r="M645" s="11"/>
      <c r="N645" s="11"/>
    </row>
    <row r="646" spans="1:15">
      <c r="A646" s="4">
        <v>68</v>
      </c>
      <c r="B646" s="7" t="s">
        <v>1165</v>
      </c>
      <c r="C646" s="12" t="s">
        <v>1634</v>
      </c>
      <c r="D646" s="12" t="s">
        <v>102</v>
      </c>
      <c r="E646" s="13" t="s">
        <v>1689</v>
      </c>
      <c r="F646" s="119">
        <v>39328</v>
      </c>
      <c r="G646" s="120"/>
      <c r="H646" s="120"/>
      <c r="I646" s="120"/>
      <c r="J646" s="120"/>
      <c r="K646" s="120">
        <v>1</v>
      </c>
      <c r="L646" s="10" t="s">
        <v>1107</v>
      </c>
      <c r="M646" s="11"/>
      <c r="N646" s="11"/>
    </row>
    <row r="647" spans="1:15" ht="52.8">
      <c r="A647" s="4">
        <v>69</v>
      </c>
      <c r="B647" s="7" t="s">
        <v>1165</v>
      </c>
      <c r="C647" s="12" t="s">
        <v>1634</v>
      </c>
      <c r="D647" s="12" t="s">
        <v>1491</v>
      </c>
      <c r="E647" s="13" t="s">
        <v>1690</v>
      </c>
      <c r="F647" s="119">
        <v>39334</v>
      </c>
      <c r="G647" s="120"/>
      <c r="H647" s="120">
        <v>1</v>
      </c>
      <c r="I647" s="120"/>
      <c r="J647" s="120"/>
      <c r="K647" s="120"/>
      <c r="L647" s="10" t="s">
        <v>1691</v>
      </c>
      <c r="M647" s="11" t="s">
        <v>1316</v>
      </c>
      <c r="N647" s="11" t="s">
        <v>554</v>
      </c>
    </row>
    <row r="648" spans="1:15">
      <c r="A648" s="4">
        <v>70</v>
      </c>
      <c r="B648" s="7" t="s">
        <v>1165</v>
      </c>
      <c r="C648" s="12" t="s">
        <v>1634</v>
      </c>
      <c r="D648" s="12" t="s">
        <v>1491</v>
      </c>
      <c r="E648" s="13" t="s">
        <v>1692</v>
      </c>
      <c r="F648" s="119" t="s">
        <v>259</v>
      </c>
      <c r="G648" s="120"/>
      <c r="H648" s="120"/>
      <c r="I648" s="120">
        <v>1</v>
      </c>
      <c r="J648" s="120"/>
      <c r="K648" s="120"/>
      <c r="L648" s="10" t="s">
        <v>36</v>
      </c>
      <c r="M648" s="11"/>
      <c r="N648" s="11"/>
    </row>
    <row r="649" spans="1:15">
      <c r="A649" s="4">
        <v>71</v>
      </c>
      <c r="B649" s="7" t="s">
        <v>1165</v>
      </c>
      <c r="C649" s="12" t="s">
        <v>1634</v>
      </c>
      <c r="D649" s="12" t="s">
        <v>1491</v>
      </c>
      <c r="E649" s="13" t="s">
        <v>37</v>
      </c>
      <c r="F649" s="119" t="s">
        <v>38</v>
      </c>
      <c r="G649" s="120"/>
      <c r="H649" s="120"/>
      <c r="I649" s="120"/>
      <c r="J649" s="120"/>
      <c r="K649" s="120">
        <v>1</v>
      </c>
      <c r="L649" s="10" t="s">
        <v>1107</v>
      </c>
      <c r="M649" s="11"/>
      <c r="N649" s="11"/>
    </row>
    <row r="650" spans="1:15">
      <c r="A650" s="4">
        <v>72</v>
      </c>
      <c r="B650" s="7" t="s">
        <v>1165</v>
      </c>
      <c r="C650" s="12" t="s">
        <v>1634</v>
      </c>
      <c r="D650" s="12" t="s">
        <v>1491</v>
      </c>
      <c r="E650" s="13" t="s">
        <v>39</v>
      </c>
      <c r="F650" s="119" t="s">
        <v>40</v>
      </c>
      <c r="G650" s="120"/>
      <c r="H650" s="120"/>
      <c r="I650" s="120"/>
      <c r="J650" s="120"/>
      <c r="K650" s="120">
        <v>1</v>
      </c>
      <c r="L650" s="10" t="s">
        <v>1107</v>
      </c>
      <c r="M650" s="11"/>
      <c r="N650" s="11"/>
    </row>
    <row r="651" spans="1:15">
      <c r="A651" s="4">
        <v>73</v>
      </c>
      <c r="B651" s="7" t="s">
        <v>1165</v>
      </c>
      <c r="C651" s="12" t="s">
        <v>1626</v>
      </c>
      <c r="D651" s="12" t="s">
        <v>41</v>
      </c>
      <c r="E651" s="13" t="s">
        <v>42</v>
      </c>
      <c r="F651" s="119">
        <v>39150</v>
      </c>
      <c r="G651" s="120"/>
      <c r="H651" s="120"/>
      <c r="I651" s="120"/>
      <c r="J651" s="120"/>
      <c r="K651" s="120">
        <v>1</v>
      </c>
      <c r="L651" s="10" t="s">
        <v>755</v>
      </c>
      <c r="M651" s="11"/>
      <c r="N651" s="11"/>
    </row>
    <row r="652" spans="1:15">
      <c r="A652" s="4">
        <v>74</v>
      </c>
      <c r="B652" s="7" t="s">
        <v>1165</v>
      </c>
      <c r="C652" s="12" t="s">
        <v>1626</v>
      </c>
      <c r="D652" s="12" t="s">
        <v>1627</v>
      </c>
      <c r="E652" s="13" t="s">
        <v>43</v>
      </c>
      <c r="F652" s="119" t="s">
        <v>44</v>
      </c>
      <c r="G652" s="120"/>
      <c r="H652" s="120"/>
      <c r="I652" s="120"/>
      <c r="J652" s="120"/>
      <c r="K652" s="120">
        <v>1</v>
      </c>
      <c r="L652" s="10" t="s">
        <v>755</v>
      </c>
      <c r="M652" s="11"/>
      <c r="N652" s="11"/>
    </row>
    <row r="653" spans="1:15">
      <c r="A653" s="4">
        <v>75</v>
      </c>
      <c r="B653" s="7" t="s">
        <v>1165</v>
      </c>
      <c r="C653" s="12" t="s">
        <v>59</v>
      </c>
      <c r="D653" s="12" t="s">
        <v>1480</v>
      </c>
      <c r="E653" s="13" t="s">
        <v>45</v>
      </c>
      <c r="F653" s="119" t="s">
        <v>46</v>
      </c>
      <c r="G653" s="120"/>
      <c r="H653" s="120"/>
      <c r="I653" s="120"/>
      <c r="J653" s="120"/>
      <c r="K653" s="120">
        <v>1</v>
      </c>
      <c r="L653" s="10" t="s">
        <v>1716</v>
      </c>
      <c r="M653" s="11"/>
      <c r="N653" s="11"/>
    </row>
    <row r="654" spans="1:15">
      <c r="A654" s="4">
        <v>76</v>
      </c>
      <c r="B654" s="7" t="s">
        <v>1165</v>
      </c>
      <c r="C654" s="12" t="s">
        <v>59</v>
      </c>
      <c r="D654" s="12" t="s">
        <v>60</v>
      </c>
      <c r="E654" s="13" t="s">
        <v>1717</v>
      </c>
      <c r="F654" s="119">
        <v>39091</v>
      </c>
      <c r="G654" s="120"/>
      <c r="H654" s="120"/>
      <c r="I654" s="120"/>
      <c r="J654" s="120"/>
      <c r="K654" s="120">
        <v>1</v>
      </c>
      <c r="L654" s="10" t="s">
        <v>1718</v>
      </c>
      <c r="M654" s="11"/>
      <c r="N654" s="11"/>
    </row>
    <row r="655" spans="1:15">
      <c r="A655" s="4">
        <v>77</v>
      </c>
      <c r="B655" s="7" t="s">
        <v>1165</v>
      </c>
      <c r="C655" s="12" t="s">
        <v>59</v>
      </c>
      <c r="D655" s="12" t="s">
        <v>1480</v>
      </c>
      <c r="E655" s="13" t="s">
        <v>1719</v>
      </c>
      <c r="F655" s="119" t="s">
        <v>1720</v>
      </c>
      <c r="G655" s="120"/>
      <c r="H655" s="120"/>
      <c r="I655" s="120"/>
      <c r="J655" s="120"/>
      <c r="K655" s="120">
        <v>1</v>
      </c>
      <c r="L655" s="10" t="s">
        <v>1718</v>
      </c>
      <c r="M655" s="11"/>
      <c r="N655" s="11"/>
    </row>
    <row r="656" spans="1:15">
      <c r="A656" s="4">
        <v>78</v>
      </c>
      <c r="B656" s="7" t="s">
        <v>1165</v>
      </c>
      <c r="C656" s="12" t="s">
        <v>59</v>
      </c>
      <c r="D656" s="12" t="s">
        <v>60</v>
      </c>
      <c r="E656" s="13" t="s">
        <v>1721</v>
      </c>
      <c r="F656" s="119" t="s">
        <v>259</v>
      </c>
      <c r="G656" s="120"/>
      <c r="H656" s="120"/>
      <c r="I656" s="120"/>
      <c r="J656" s="120"/>
      <c r="K656" s="120">
        <v>1</v>
      </c>
      <c r="L656" s="10" t="s">
        <v>1716</v>
      </c>
      <c r="M656" s="11"/>
      <c r="N656" s="11"/>
    </row>
    <row r="657" spans="1:14">
      <c r="A657" s="4">
        <v>79</v>
      </c>
      <c r="B657" s="7" t="s">
        <v>1165</v>
      </c>
      <c r="C657" s="12" t="s">
        <v>59</v>
      </c>
      <c r="D657" s="12" t="s">
        <v>60</v>
      </c>
      <c r="E657" s="13" t="s">
        <v>1722</v>
      </c>
      <c r="F657" s="119" t="s">
        <v>1723</v>
      </c>
      <c r="G657" s="120"/>
      <c r="H657" s="120"/>
      <c r="I657" s="120"/>
      <c r="J657" s="120"/>
      <c r="K657" s="120">
        <v>1</v>
      </c>
      <c r="L657" s="10" t="s">
        <v>1716</v>
      </c>
      <c r="M657" s="11"/>
      <c r="N657" s="11"/>
    </row>
    <row r="658" spans="1:14">
      <c r="A658" s="4">
        <v>80</v>
      </c>
      <c r="B658" s="7" t="s">
        <v>1165</v>
      </c>
      <c r="C658" s="12" t="s">
        <v>59</v>
      </c>
      <c r="D658" s="12" t="s">
        <v>1650</v>
      </c>
      <c r="E658" s="13" t="s">
        <v>1724</v>
      </c>
      <c r="F658" s="119" t="s">
        <v>1725</v>
      </c>
      <c r="G658" s="120"/>
      <c r="H658" s="120"/>
      <c r="I658" s="120"/>
      <c r="J658" s="120"/>
      <c r="K658" s="120">
        <v>1</v>
      </c>
      <c r="L658" s="10" t="s">
        <v>1716</v>
      </c>
      <c r="M658" s="11"/>
      <c r="N658" s="11"/>
    </row>
    <row r="659" spans="1:14">
      <c r="A659" s="4">
        <v>81</v>
      </c>
      <c r="B659" s="7" t="s">
        <v>1165</v>
      </c>
      <c r="C659" s="12" t="s">
        <v>59</v>
      </c>
      <c r="D659" s="12" t="s">
        <v>1650</v>
      </c>
      <c r="E659" s="13" t="s">
        <v>1726</v>
      </c>
      <c r="F659" s="119" t="s">
        <v>1727</v>
      </c>
      <c r="G659" s="120"/>
      <c r="H659" s="120"/>
      <c r="I659" s="120"/>
      <c r="J659" s="120"/>
      <c r="K659" s="120">
        <v>1</v>
      </c>
      <c r="L659" s="10" t="s">
        <v>1718</v>
      </c>
      <c r="M659" s="11"/>
      <c r="N659" s="11"/>
    </row>
    <row r="660" spans="1:14">
      <c r="A660" s="4">
        <v>82</v>
      </c>
      <c r="B660" s="7" t="s">
        <v>1165</v>
      </c>
      <c r="C660" s="12" t="s">
        <v>59</v>
      </c>
      <c r="D660" s="12" t="s">
        <v>1650</v>
      </c>
      <c r="E660" s="13" t="s">
        <v>1728</v>
      </c>
      <c r="F660" s="119" t="s">
        <v>1729</v>
      </c>
      <c r="G660" s="120"/>
      <c r="H660" s="120"/>
      <c r="I660" s="120"/>
      <c r="J660" s="120"/>
      <c r="K660" s="120">
        <v>1</v>
      </c>
      <c r="L660" s="10" t="s">
        <v>1716</v>
      </c>
      <c r="M660" s="11"/>
      <c r="N660" s="11"/>
    </row>
    <row r="661" spans="1:14">
      <c r="A661" s="4">
        <v>83</v>
      </c>
      <c r="B661" s="7" t="s">
        <v>1165</v>
      </c>
      <c r="C661" s="12" t="s">
        <v>59</v>
      </c>
      <c r="D661" s="12" t="s">
        <v>60</v>
      </c>
      <c r="E661" s="13" t="s">
        <v>1730</v>
      </c>
      <c r="F661" s="119" t="s">
        <v>40</v>
      </c>
      <c r="G661" s="120"/>
      <c r="H661" s="120"/>
      <c r="I661" s="120"/>
      <c r="J661" s="120"/>
      <c r="K661" s="120">
        <v>1</v>
      </c>
      <c r="L661" s="10" t="s">
        <v>1718</v>
      </c>
      <c r="M661" s="11"/>
      <c r="N661" s="11"/>
    </row>
    <row r="662" spans="1:14">
      <c r="A662" s="4">
        <v>84</v>
      </c>
      <c r="B662" s="7" t="s">
        <v>1165</v>
      </c>
      <c r="C662" s="12" t="s">
        <v>59</v>
      </c>
      <c r="D662" s="12" t="s">
        <v>1650</v>
      </c>
      <c r="E662" s="13" t="s">
        <v>1731</v>
      </c>
      <c r="F662" s="119" t="s">
        <v>1732</v>
      </c>
      <c r="G662" s="120"/>
      <c r="H662" s="120"/>
      <c r="I662" s="120"/>
      <c r="J662" s="120"/>
      <c r="K662" s="120">
        <v>1</v>
      </c>
      <c r="L662" s="10" t="s">
        <v>1718</v>
      </c>
      <c r="M662" s="11"/>
      <c r="N662" s="11"/>
    </row>
    <row r="663" spans="1:14">
      <c r="A663" s="4">
        <v>85</v>
      </c>
      <c r="B663" s="7" t="s">
        <v>1165</v>
      </c>
      <c r="C663" s="12" t="s">
        <v>59</v>
      </c>
      <c r="D663" s="12" t="s">
        <v>1650</v>
      </c>
      <c r="E663" s="13" t="s">
        <v>1733</v>
      </c>
      <c r="F663" s="119" t="s">
        <v>1734</v>
      </c>
      <c r="G663" s="120"/>
      <c r="H663" s="120"/>
      <c r="I663" s="120"/>
      <c r="J663" s="120"/>
      <c r="K663" s="120">
        <v>1</v>
      </c>
      <c r="L663" s="10" t="s">
        <v>1718</v>
      </c>
      <c r="M663" s="11"/>
      <c r="N663" s="11"/>
    </row>
    <row r="664" spans="1:14" ht="26.4">
      <c r="A664" s="4">
        <v>86</v>
      </c>
      <c r="B664" s="7" t="s">
        <v>1165</v>
      </c>
      <c r="C664" s="12" t="s">
        <v>59</v>
      </c>
      <c r="D664" s="12" t="s">
        <v>1735</v>
      </c>
      <c r="E664" s="13" t="s">
        <v>1892</v>
      </c>
      <c r="F664" s="119" t="s">
        <v>1893</v>
      </c>
      <c r="G664" s="120"/>
      <c r="H664" s="120"/>
      <c r="I664" s="120"/>
      <c r="J664" s="120"/>
      <c r="K664" s="120">
        <v>1</v>
      </c>
      <c r="L664" s="10" t="s">
        <v>1894</v>
      </c>
      <c r="M664" s="11"/>
      <c r="N664" s="11"/>
    </row>
    <row r="665" spans="1:14" ht="26.4">
      <c r="A665" s="4">
        <v>87</v>
      </c>
      <c r="B665" s="7" t="s">
        <v>1165</v>
      </c>
      <c r="C665" s="12" t="s">
        <v>59</v>
      </c>
      <c r="D665" s="12" t="s">
        <v>1470</v>
      </c>
      <c r="E665" s="13" t="s">
        <v>1895</v>
      </c>
      <c r="F665" s="119" t="s">
        <v>1896</v>
      </c>
      <c r="G665" s="120"/>
      <c r="H665" s="120"/>
      <c r="I665" s="120">
        <v>1</v>
      </c>
      <c r="J665" s="120"/>
      <c r="K665" s="120"/>
      <c r="L665" s="10" t="s">
        <v>1897</v>
      </c>
      <c r="M665" s="11"/>
      <c r="N665" s="11"/>
    </row>
    <row r="666" spans="1:14" ht="39.6">
      <c r="A666" s="4">
        <v>88</v>
      </c>
      <c r="B666" s="7" t="s">
        <v>1165</v>
      </c>
      <c r="C666" s="12" t="s">
        <v>1898</v>
      </c>
      <c r="D666" s="12" t="s">
        <v>1899</v>
      </c>
      <c r="E666" s="13" t="s">
        <v>1900</v>
      </c>
      <c r="F666" s="119" t="s">
        <v>1901</v>
      </c>
      <c r="G666" s="120"/>
      <c r="H666" s="120"/>
      <c r="I666" s="120"/>
      <c r="J666" s="120">
        <v>1</v>
      </c>
      <c r="K666" s="120"/>
      <c r="L666" s="10" t="s">
        <v>1902</v>
      </c>
      <c r="M666" s="11"/>
      <c r="N666" s="11"/>
    </row>
    <row r="667" spans="1:14" ht="26.4">
      <c r="A667" s="4">
        <v>89</v>
      </c>
      <c r="B667" s="7" t="s">
        <v>1165</v>
      </c>
      <c r="C667" s="12" t="s">
        <v>59</v>
      </c>
      <c r="D667" s="12" t="s">
        <v>1903</v>
      </c>
      <c r="E667" s="13" t="s">
        <v>1904</v>
      </c>
      <c r="F667" s="119" t="s">
        <v>1905</v>
      </c>
      <c r="G667" s="120"/>
      <c r="H667" s="120"/>
      <c r="I667" s="120"/>
      <c r="J667" s="120">
        <v>1</v>
      </c>
      <c r="K667" s="120"/>
      <c r="L667" s="10" t="s">
        <v>1906</v>
      </c>
      <c r="M667" s="11"/>
      <c r="N667" s="11"/>
    </row>
    <row r="668" spans="1:14" ht="26.4">
      <c r="A668" s="4">
        <v>90</v>
      </c>
      <c r="B668" s="7" t="s">
        <v>1165</v>
      </c>
      <c r="C668" s="12" t="s">
        <v>1907</v>
      </c>
      <c r="D668" s="12" t="s">
        <v>1635</v>
      </c>
      <c r="E668" s="13" t="s">
        <v>1908</v>
      </c>
      <c r="F668" s="119" t="s">
        <v>25</v>
      </c>
      <c r="G668" s="120"/>
      <c r="H668" s="120"/>
      <c r="I668" s="120"/>
      <c r="J668" s="120"/>
      <c r="K668" s="120">
        <v>1</v>
      </c>
      <c r="L668" s="10" t="s">
        <v>1909</v>
      </c>
      <c r="M668" s="11"/>
      <c r="N668" s="11"/>
    </row>
    <row r="669" spans="1:14" ht="26.4">
      <c r="A669" s="4">
        <v>91</v>
      </c>
      <c r="B669" s="7" t="s">
        <v>1165</v>
      </c>
      <c r="C669" s="12" t="s">
        <v>59</v>
      </c>
      <c r="D669" s="12" t="s">
        <v>1910</v>
      </c>
      <c r="E669" s="13" t="s">
        <v>1911</v>
      </c>
      <c r="F669" s="119" t="s">
        <v>1912</v>
      </c>
      <c r="G669" s="120"/>
      <c r="H669" s="120"/>
      <c r="I669" s="120"/>
      <c r="J669" s="120"/>
      <c r="K669" s="120">
        <v>1</v>
      </c>
      <c r="L669" s="10" t="s">
        <v>1913</v>
      </c>
      <c r="M669" s="11"/>
      <c r="N669" s="11"/>
    </row>
    <row r="670" spans="1:14" ht="26.4">
      <c r="A670" s="4">
        <v>92</v>
      </c>
      <c r="B670" s="7" t="s">
        <v>1165</v>
      </c>
      <c r="C670" s="12" t="s">
        <v>59</v>
      </c>
      <c r="D670" s="12" t="s">
        <v>1530</v>
      </c>
      <c r="E670" s="13" t="s">
        <v>1531</v>
      </c>
      <c r="F670" s="119" t="s">
        <v>1532</v>
      </c>
      <c r="G670" s="120"/>
      <c r="H670" s="120"/>
      <c r="I670" s="120"/>
      <c r="J670" s="120"/>
      <c r="K670" s="120">
        <v>1</v>
      </c>
      <c r="L670" s="10" t="s">
        <v>1533</v>
      </c>
      <c r="M670" s="11"/>
      <c r="N670" s="11"/>
    </row>
    <row r="671" spans="1:14" ht="39.6">
      <c r="A671" s="4">
        <v>93</v>
      </c>
      <c r="B671" s="7" t="s">
        <v>1165</v>
      </c>
      <c r="C671" s="12" t="s">
        <v>1634</v>
      </c>
      <c r="D671" s="12" t="s">
        <v>1635</v>
      </c>
      <c r="E671" s="13" t="s">
        <v>1534</v>
      </c>
      <c r="F671" s="119" t="s">
        <v>1532</v>
      </c>
      <c r="G671" s="120"/>
      <c r="H671" s="120">
        <v>1</v>
      </c>
      <c r="I671" s="120"/>
      <c r="J671" s="120"/>
      <c r="K671" s="120"/>
      <c r="L671" s="10" t="s">
        <v>678</v>
      </c>
      <c r="M671" s="11"/>
      <c r="N671" s="11"/>
    </row>
    <row r="672" spans="1:14">
      <c r="A672" s="4">
        <v>94</v>
      </c>
      <c r="B672" s="7" t="s">
        <v>1165</v>
      </c>
      <c r="C672" s="12" t="s">
        <v>1907</v>
      </c>
      <c r="D672" s="12" t="s">
        <v>1491</v>
      </c>
      <c r="E672" s="13" t="s">
        <v>679</v>
      </c>
      <c r="F672" s="119" t="s">
        <v>1532</v>
      </c>
      <c r="G672" s="120"/>
      <c r="H672" s="120"/>
      <c r="I672" s="120">
        <v>1</v>
      </c>
      <c r="J672" s="120"/>
      <c r="K672" s="120"/>
      <c r="L672" s="10" t="s">
        <v>1107</v>
      </c>
      <c r="M672" s="11"/>
      <c r="N672" s="11"/>
    </row>
    <row r="673" spans="1:14" ht="26.4">
      <c r="A673" s="4">
        <v>95</v>
      </c>
      <c r="B673" s="7" t="s">
        <v>1165</v>
      </c>
      <c r="C673" s="12" t="s">
        <v>1634</v>
      </c>
      <c r="D673" s="12" t="s">
        <v>1491</v>
      </c>
      <c r="E673" s="13" t="s">
        <v>212</v>
      </c>
      <c r="F673" s="119" t="s">
        <v>1532</v>
      </c>
      <c r="G673" s="120"/>
      <c r="H673" s="120">
        <v>1</v>
      </c>
      <c r="I673" s="120"/>
      <c r="J673" s="120"/>
      <c r="K673" s="120"/>
      <c r="L673" s="10" t="s">
        <v>680</v>
      </c>
      <c r="M673" s="11"/>
      <c r="N673" s="11"/>
    </row>
    <row r="674" spans="1:14">
      <c r="A674" s="4">
        <v>96</v>
      </c>
      <c r="B674" s="7" t="s">
        <v>1165</v>
      </c>
      <c r="C674" s="12" t="s">
        <v>1907</v>
      </c>
      <c r="D674" s="12" t="s">
        <v>1491</v>
      </c>
      <c r="E674" s="13" t="s">
        <v>213</v>
      </c>
      <c r="F674" s="119" t="s">
        <v>681</v>
      </c>
      <c r="G674" s="120"/>
      <c r="H674" s="120"/>
      <c r="I674" s="120"/>
      <c r="J674" s="120"/>
      <c r="K674" s="120">
        <v>1</v>
      </c>
      <c r="L674" s="10" t="s">
        <v>1107</v>
      </c>
      <c r="M674" s="11"/>
      <c r="N674" s="11"/>
    </row>
    <row r="675" spans="1:14" ht="52.8">
      <c r="A675" s="4">
        <v>97</v>
      </c>
      <c r="B675" s="7" t="s">
        <v>1165</v>
      </c>
      <c r="C675" s="12" t="s">
        <v>1907</v>
      </c>
      <c r="D675" s="12" t="s">
        <v>1491</v>
      </c>
      <c r="E675" s="13" t="s">
        <v>214</v>
      </c>
      <c r="F675" s="119" t="s">
        <v>682</v>
      </c>
      <c r="G675" s="120"/>
      <c r="H675" s="120"/>
      <c r="I675" s="120"/>
      <c r="J675" s="120"/>
      <c r="K675" s="120">
        <v>1</v>
      </c>
      <c r="L675" s="10" t="s">
        <v>683</v>
      </c>
      <c r="M675" s="11"/>
      <c r="N675" s="11"/>
    </row>
    <row r="676" spans="1:14" ht="39.6">
      <c r="A676" s="4">
        <v>98</v>
      </c>
      <c r="B676" s="7" t="s">
        <v>1165</v>
      </c>
      <c r="C676" s="12" t="s">
        <v>1907</v>
      </c>
      <c r="D676" s="12" t="s">
        <v>102</v>
      </c>
      <c r="E676" s="13" t="s">
        <v>684</v>
      </c>
      <c r="F676" s="119" t="s">
        <v>685</v>
      </c>
      <c r="G676" s="120"/>
      <c r="H676" s="120"/>
      <c r="I676" s="120"/>
      <c r="J676" s="120">
        <v>1</v>
      </c>
      <c r="K676" s="120"/>
      <c r="L676" s="10" t="s">
        <v>686</v>
      </c>
      <c r="M676" s="11"/>
      <c r="N676" s="11"/>
    </row>
    <row r="677" spans="1:14" ht="79.2">
      <c r="A677" s="4">
        <v>99</v>
      </c>
      <c r="B677" s="145" t="s">
        <v>1165</v>
      </c>
      <c r="C677" s="8" t="s">
        <v>1898</v>
      </c>
      <c r="D677" s="8" t="s">
        <v>687</v>
      </c>
      <c r="E677" s="6" t="s">
        <v>688</v>
      </c>
      <c r="F677" s="117" t="s">
        <v>216</v>
      </c>
      <c r="G677" s="6"/>
      <c r="H677" s="6"/>
      <c r="I677" s="6"/>
      <c r="J677" s="6">
        <v>1</v>
      </c>
      <c r="K677" s="6"/>
      <c r="L677" s="148" t="s">
        <v>1947</v>
      </c>
      <c r="M677" s="6" t="s">
        <v>1948</v>
      </c>
      <c r="N677" s="11" t="s">
        <v>1949</v>
      </c>
    </row>
    <row r="678" spans="1:14" ht="26.4">
      <c r="A678" s="4">
        <v>100</v>
      </c>
      <c r="B678" s="145" t="s">
        <v>1165</v>
      </c>
      <c r="C678" s="8" t="s">
        <v>1950</v>
      </c>
      <c r="D678" s="8" t="s">
        <v>1951</v>
      </c>
      <c r="E678" s="6" t="s">
        <v>1952</v>
      </c>
      <c r="F678" s="117" t="s">
        <v>217</v>
      </c>
      <c r="G678" s="6"/>
      <c r="H678" s="6"/>
      <c r="I678" s="6"/>
      <c r="J678" s="6"/>
      <c r="K678" s="6">
        <v>1</v>
      </c>
      <c r="L678" s="149" t="s">
        <v>994</v>
      </c>
      <c r="M678" s="6"/>
      <c r="N678" s="11" t="s">
        <v>225</v>
      </c>
    </row>
    <row r="679" spans="1:14" ht="26.4">
      <c r="A679" s="4">
        <v>101</v>
      </c>
      <c r="B679" s="145" t="s">
        <v>1165</v>
      </c>
      <c r="C679" s="8" t="s">
        <v>1950</v>
      </c>
      <c r="D679" s="8" t="s">
        <v>995</v>
      </c>
      <c r="E679" s="6" t="s">
        <v>996</v>
      </c>
      <c r="F679" s="117" t="s">
        <v>218</v>
      </c>
      <c r="G679" s="6"/>
      <c r="H679" s="6"/>
      <c r="I679" s="6"/>
      <c r="J679" s="6"/>
      <c r="K679" s="6">
        <v>1</v>
      </c>
      <c r="L679" s="11" t="s">
        <v>384</v>
      </c>
      <c r="M679" s="6"/>
      <c r="N679" s="11" t="s">
        <v>225</v>
      </c>
    </row>
    <row r="680" spans="1:14" ht="92.4">
      <c r="A680" s="4">
        <v>102</v>
      </c>
      <c r="B680" s="145" t="s">
        <v>1165</v>
      </c>
      <c r="C680" s="8" t="s">
        <v>1950</v>
      </c>
      <c r="D680" s="8" t="s">
        <v>995</v>
      </c>
      <c r="E680" s="159" t="s">
        <v>1525</v>
      </c>
      <c r="F680" s="117" t="s">
        <v>219</v>
      </c>
      <c r="G680" s="6"/>
      <c r="H680" s="6"/>
      <c r="I680" s="6">
        <v>1</v>
      </c>
      <c r="J680" s="6">
        <v>1</v>
      </c>
      <c r="K680" s="6"/>
      <c r="L680" s="148" t="s">
        <v>1526</v>
      </c>
      <c r="M680" s="6"/>
      <c r="N680" s="11" t="s">
        <v>341</v>
      </c>
    </row>
    <row r="681" spans="1:14" ht="39.6">
      <c r="A681" s="4">
        <v>103</v>
      </c>
      <c r="B681" s="145" t="s">
        <v>1165</v>
      </c>
      <c r="C681" s="8" t="s">
        <v>1950</v>
      </c>
      <c r="D681" s="8" t="s">
        <v>995</v>
      </c>
      <c r="E681" s="6" t="s">
        <v>1527</v>
      </c>
      <c r="F681" s="117" t="s">
        <v>220</v>
      </c>
      <c r="G681" s="6"/>
      <c r="H681" s="6"/>
      <c r="I681" s="6">
        <v>1</v>
      </c>
      <c r="J681" s="6"/>
      <c r="K681" s="6"/>
      <c r="L681" s="148" t="s">
        <v>908</v>
      </c>
      <c r="M681" s="6" t="s">
        <v>909</v>
      </c>
      <c r="N681" s="11" t="s">
        <v>910</v>
      </c>
    </row>
    <row r="682" spans="1:14" ht="79.2">
      <c r="A682" s="4">
        <v>104</v>
      </c>
      <c r="B682" s="145" t="s">
        <v>1165</v>
      </c>
      <c r="C682" s="8" t="s">
        <v>59</v>
      </c>
      <c r="D682" s="8" t="s">
        <v>995</v>
      </c>
      <c r="E682" s="6" t="s">
        <v>911</v>
      </c>
      <c r="F682" s="117" t="s">
        <v>221</v>
      </c>
      <c r="G682" s="6">
        <v>0</v>
      </c>
      <c r="H682" s="6">
        <v>0</v>
      </c>
      <c r="I682" s="6">
        <v>1</v>
      </c>
      <c r="J682" s="6">
        <v>0</v>
      </c>
      <c r="K682" s="6">
        <v>0</v>
      </c>
      <c r="L682" s="148" t="s">
        <v>241</v>
      </c>
      <c r="M682" s="6"/>
      <c r="N682" s="11"/>
    </row>
    <row r="683" spans="1:14" ht="66">
      <c r="A683" s="4">
        <v>105</v>
      </c>
      <c r="B683" s="145" t="s">
        <v>1165</v>
      </c>
      <c r="C683" s="8" t="s">
        <v>1626</v>
      </c>
      <c r="D683" s="8" t="s">
        <v>1463</v>
      </c>
      <c r="E683" s="6" t="s">
        <v>242</v>
      </c>
      <c r="F683" s="117" t="s">
        <v>223</v>
      </c>
      <c r="G683" s="6">
        <v>0</v>
      </c>
      <c r="H683" s="6">
        <v>0</v>
      </c>
      <c r="I683" s="6">
        <v>0</v>
      </c>
      <c r="J683" s="6">
        <v>1</v>
      </c>
      <c r="K683" s="6">
        <v>0</v>
      </c>
      <c r="L683" s="148" t="s">
        <v>243</v>
      </c>
      <c r="M683" s="6"/>
      <c r="N683" s="11"/>
    </row>
    <row r="684" spans="1:14" ht="39.6">
      <c r="A684" s="4">
        <v>106</v>
      </c>
      <c r="B684" s="145" t="s">
        <v>1165</v>
      </c>
      <c r="C684" s="8" t="s">
        <v>59</v>
      </c>
      <c r="D684" s="8" t="s">
        <v>995</v>
      </c>
      <c r="E684" s="6" t="s">
        <v>244</v>
      </c>
      <c r="F684" s="117" t="s">
        <v>224</v>
      </c>
      <c r="G684" s="6">
        <v>0</v>
      </c>
      <c r="H684" s="6">
        <v>0</v>
      </c>
      <c r="I684" s="6">
        <v>0</v>
      </c>
      <c r="J684" s="6">
        <v>0</v>
      </c>
      <c r="K684" s="6">
        <v>1</v>
      </c>
      <c r="L684" s="148" t="s">
        <v>245</v>
      </c>
      <c r="M684" s="6"/>
      <c r="N684" s="11" t="s">
        <v>246</v>
      </c>
    </row>
    <row r="685" spans="1:14" ht="66">
      <c r="A685" s="4">
        <v>107</v>
      </c>
      <c r="B685" s="145" t="s">
        <v>1165</v>
      </c>
      <c r="C685" s="8" t="s">
        <v>247</v>
      </c>
      <c r="D685" s="8" t="s">
        <v>1459</v>
      </c>
      <c r="E685" s="6" t="s">
        <v>226</v>
      </c>
      <c r="F685" s="117" t="s">
        <v>227</v>
      </c>
      <c r="G685" s="6">
        <v>0</v>
      </c>
      <c r="H685" s="6">
        <v>0</v>
      </c>
      <c r="I685" s="6">
        <v>1</v>
      </c>
      <c r="J685" s="6">
        <v>0</v>
      </c>
      <c r="K685" s="6">
        <v>0</v>
      </c>
      <c r="L685" s="148" t="s">
        <v>248</v>
      </c>
      <c r="M685" s="6"/>
      <c r="N685" s="11" t="s">
        <v>912</v>
      </c>
    </row>
    <row r="686" spans="1:14" ht="52.8">
      <c r="A686" s="4">
        <v>108</v>
      </c>
      <c r="B686" s="145" t="s">
        <v>1165</v>
      </c>
      <c r="C686" s="8" t="s">
        <v>247</v>
      </c>
      <c r="D686" s="8" t="s">
        <v>913</v>
      </c>
      <c r="E686" s="159" t="s">
        <v>228</v>
      </c>
      <c r="F686" s="117" t="s">
        <v>229</v>
      </c>
      <c r="G686" s="6">
        <v>0</v>
      </c>
      <c r="H686" s="6">
        <v>0</v>
      </c>
      <c r="I686" s="6">
        <v>0</v>
      </c>
      <c r="J686" s="6">
        <v>0</v>
      </c>
      <c r="K686" s="6">
        <v>2</v>
      </c>
      <c r="L686" s="148" t="s">
        <v>171</v>
      </c>
      <c r="M686" s="6"/>
      <c r="N686" s="11" t="s">
        <v>172</v>
      </c>
    </row>
    <row r="687" spans="1:14">
      <c r="A687" s="4">
        <v>1</v>
      </c>
      <c r="B687" s="7" t="s">
        <v>1166</v>
      </c>
      <c r="C687" s="12" t="s">
        <v>173</v>
      </c>
      <c r="D687" s="12" t="s">
        <v>174</v>
      </c>
      <c r="E687" s="13" t="s">
        <v>175</v>
      </c>
      <c r="F687" s="119">
        <v>39219</v>
      </c>
      <c r="G687" s="120"/>
      <c r="H687" s="120"/>
      <c r="I687" s="120"/>
      <c r="J687" s="120">
        <v>1</v>
      </c>
      <c r="K687" s="120"/>
      <c r="L687" s="10" t="s">
        <v>404</v>
      </c>
      <c r="M687" s="11" t="s">
        <v>159</v>
      </c>
      <c r="N687" s="11" t="s">
        <v>159</v>
      </c>
    </row>
    <row r="688" spans="1:14">
      <c r="A688" s="4">
        <v>2</v>
      </c>
      <c r="B688" s="7" t="s">
        <v>1166</v>
      </c>
      <c r="C688" s="12" t="s">
        <v>173</v>
      </c>
      <c r="D688" s="12" t="s">
        <v>176</v>
      </c>
      <c r="E688" s="13" t="s">
        <v>177</v>
      </c>
      <c r="F688" s="119">
        <v>39226</v>
      </c>
      <c r="G688" s="120"/>
      <c r="H688" s="120"/>
      <c r="I688" s="120">
        <v>1</v>
      </c>
      <c r="J688" s="120"/>
      <c r="K688" s="120"/>
      <c r="L688" s="10" t="s">
        <v>1111</v>
      </c>
      <c r="M688" s="11" t="s">
        <v>159</v>
      </c>
      <c r="N688" s="11" t="s">
        <v>159</v>
      </c>
    </row>
    <row r="689" spans="1:14">
      <c r="A689" s="4">
        <v>3</v>
      </c>
      <c r="B689" s="7" t="s">
        <v>1166</v>
      </c>
      <c r="C689" s="12" t="s">
        <v>173</v>
      </c>
      <c r="D689" s="12" t="s">
        <v>174</v>
      </c>
      <c r="E689" s="13" t="s">
        <v>1251</v>
      </c>
      <c r="F689" s="119">
        <v>39245</v>
      </c>
      <c r="G689" s="120"/>
      <c r="H689" s="120">
        <v>1</v>
      </c>
      <c r="I689" s="120"/>
      <c r="J689" s="120"/>
      <c r="K689" s="120"/>
      <c r="L689" s="10" t="s">
        <v>1252</v>
      </c>
      <c r="M689" s="11"/>
      <c r="N689" s="11" t="s">
        <v>159</v>
      </c>
    </row>
    <row r="690" spans="1:14" ht="26.4">
      <c r="A690" s="4">
        <v>4</v>
      </c>
      <c r="B690" s="7" t="s">
        <v>1166</v>
      </c>
      <c r="C690" s="12" t="s">
        <v>173</v>
      </c>
      <c r="D690" s="12" t="s">
        <v>1253</v>
      </c>
      <c r="E690" s="13" t="s">
        <v>1254</v>
      </c>
      <c r="F690" s="119">
        <v>39262</v>
      </c>
      <c r="G690" s="120"/>
      <c r="H690" s="120">
        <v>1</v>
      </c>
      <c r="I690" s="120"/>
      <c r="J690" s="120"/>
      <c r="K690" s="120"/>
      <c r="L690" s="10" t="s">
        <v>1255</v>
      </c>
      <c r="M690" s="11"/>
      <c r="N690" s="11"/>
    </row>
    <row r="691" spans="1:14">
      <c r="A691" s="4">
        <v>5</v>
      </c>
      <c r="B691" s="7" t="s">
        <v>1166</v>
      </c>
      <c r="C691" s="12" t="s">
        <v>1256</v>
      </c>
      <c r="D691" s="12" t="s">
        <v>1257</v>
      </c>
      <c r="E691" s="13" t="s">
        <v>1258</v>
      </c>
      <c r="F691" s="119">
        <v>39234</v>
      </c>
      <c r="G691" s="120"/>
      <c r="H691" s="120"/>
      <c r="I691" s="120"/>
      <c r="J691" s="120">
        <v>1</v>
      </c>
      <c r="K691" s="120"/>
      <c r="L691" s="10" t="s">
        <v>404</v>
      </c>
      <c r="M691" s="11" t="s">
        <v>159</v>
      </c>
      <c r="N691" s="11" t="s">
        <v>159</v>
      </c>
    </row>
    <row r="692" spans="1:14">
      <c r="A692" s="4">
        <v>6</v>
      </c>
      <c r="B692" s="7" t="s">
        <v>1166</v>
      </c>
      <c r="C692" s="12" t="s">
        <v>1256</v>
      </c>
      <c r="D692" s="12" t="s">
        <v>1257</v>
      </c>
      <c r="E692" s="13" t="s">
        <v>1259</v>
      </c>
      <c r="F692" s="119">
        <v>39234</v>
      </c>
      <c r="G692" s="120"/>
      <c r="H692" s="120"/>
      <c r="I692" s="120"/>
      <c r="J692" s="120">
        <v>1</v>
      </c>
      <c r="K692" s="120"/>
      <c r="L692" s="10" t="s">
        <v>404</v>
      </c>
      <c r="M692" s="11" t="s">
        <v>159</v>
      </c>
      <c r="N692" s="11" t="s">
        <v>159</v>
      </c>
    </row>
    <row r="693" spans="1:14">
      <c r="A693" s="4">
        <v>7</v>
      </c>
      <c r="B693" s="7" t="s">
        <v>1166</v>
      </c>
      <c r="C693" s="12" t="s">
        <v>1260</v>
      </c>
      <c r="D693" s="12" t="s">
        <v>1261</v>
      </c>
      <c r="E693" s="13" t="s">
        <v>1262</v>
      </c>
      <c r="F693" s="119">
        <v>39238</v>
      </c>
      <c r="G693" s="120"/>
      <c r="H693" s="120"/>
      <c r="I693" s="120"/>
      <c r="J693" s="120">
        <v>1</v>
      </c>
      <c r="K693" s="120"/>
      <c r="L693" s="10" t="s">
        <v>401</v>
      </c>
      <c r="M693" s="11" t="s">
        <v>159</v>
      </c>
      <c r="N693" s="11" t="s">
        <v>159</v>
      </c>
    </row>
    <row r="694" spans="1:14">
      <c r="A694" s="4">
        <v>8</v>
      </c>
      <c r="B694" s="7" t="s">
        <v>1166</v>
      </c>
      <c r="C694" s="12" t="s">
        <v>173</v>
      </c>
      <c r="D694" s="12" t="s">
        <v>1263</v>
      </c>
      <c r="E694" s="13" t="s">
        <v>1264</v>
      </c>
      <c r="F694" s="119">
        <v>39234</v>
      </c>
      <c r="G694" s="120"/>
      <c r="H694" s="120"/>
      <c r="I694" s="120"/>
      <c r="J694" s="120"/>
      <c r="K694" s="120">
        <v>1</v>
      </c>
      <c r="L694" s="10" t="s">
        <v>1265</v>
      </c>
      <c r="M694" s="11" t="s">
        <v>159</v>
      </c>
      <c r="N694" s="11" t="s">
        <v>159</v>
      </c>
    </row>
    <row r="695" spans="1:14">
      <c r="A695" s="4">
        <v>9</v>
      </c>
      <c r="B695" s="7" t="s">
        <v>1166</v>
      </c>
      <c r="C695" s="12" t="s">
        <v>173</v>
      </c>
      <c r="D695" s="12" t="s">
        <v>1266</v>
      </c>
      <c r="E695" s="13" t="s">
        <v>1267</v>
      </c>
      <c r="F695" s="119">
        <v>39254</v>
      </c>
      <c r="G695" s="120"/>
      <c r="H695" s="120"/>
      <c r="I695" s="120"/>
      <c r="J695" s="120"/>
      <c r="K695" s="120">
        <v>1</v>
      </c>
      <c r="L695" s="10" t="s">
        <v>404</v>
      </c>
      <c r="M695" s="11" t="s">
        <v>159</v>
      </c>
      <c r="N695" s="11" t="s">
        <v>159</v>
      </c>
    </row>
    <row r="696" spans="1:14">
      <c r="A696" s="4">
        <v>10</v>
      </c>
      <c r="B696" s="7" t="s">
        <v>1166</v>
      </c>
      <c r="C696" s="12" t="s">
        <v>173</v>
      </c>
      <c r="D696" s="12" t="s">
        <v>1263</v>
      </c>
      <c r="E696" s="13" t="s">
        <v>1268</v>
      </c>
      <c r="F696" s="119">
        <v>39254</v>
      </c>
      <c r="G696" s="120"/>
      <c r="H696" s="120"/>
      <c r="I696" s="120"/>
      <c r="J696" s="120"/>
      <c r="K696" s="120">
        <v>1</v>
      </c>
      <c r="L696" s="10" t="s">
        <v>1269</v>
      </c>
      <c r="M696" s="11" t="s">
        <v>159</v>
      </c>
      <c r="N696" s="11" t="s">
        <v>159</v>
      </c>
    </row>
    <row r="697" spans="1:14">
      <c r="A697" s="4">
        <v>11</v>
      </c>
      <c r="B697" s="7" t="s">
        <v>1166</v>
      </c>
      <c r="C697" s="12" t="s">
        <v>173</v>
      </c>
      <c r="D697" s="12" t="s">
        <v>1270</v>
      </c>
      <c r="E697" s="13" t="s">
        <v>1271</v>
      </c>
      <c r="F697" s="119">
        <v>39239</v>
      </c>
      <c r="G697" s="120"/>
      <c r="H697" s="120"/>
      <c r="I697" s="120"/>
      <c r="J697" s="120"/>
      <c r="K697" s="120">
        <v>1</v>
      </c>
      <c r="L697" s="10" t="s">
        <v>404</v>
      </c>
      <c r="M697" s="11" t="s">
        <v>159</v>
      </c>
      <c r="N697" s="11" t="s">
        <v>159</v>
      </c>
    </row>
    <row r="698" spans="1:14">
      <c r="A698" s="4">
        <v>12</v>
      </c>
      <c r="B698" s="7" t="s">
        <v>1166</v>
      </c>
      <c r="C698" s="12" t="s">
        <v>173</v>
      </c>
      <c r="D698" s="12" t="s">
        <v>1263</v>
      </c>
      <c r="E698" s="13" t="s">
        <v>1272</v>
      </c>
      <c r="F698" s="119">
        <v>39248</v>
      </c>
      <c r="G698" s="120"/>
      <c r="H698" s="120"/>
      <c r="I698" s="120"/>
      <c r="J698" s="120"/>
      <c r="K698" s="120">
        <v>1</v>
      </c>
      <c r="L698" s="10" t="s">
        <v>1273</v>
      </c>
      <c r="M698" s="11" t="s">
        <v>159</v>
      </c>
      <c r="N698" s="11" t="s">
        <v>159</v>
      </c>
    </row>
    <row r="699" spans="1:14">
      <c r="A699" s="4">
        <v>13</v>
      </c>
      <c r="B699" s="7" t="s">
        <v>1166</v>
      </c>
      <c r="C699" s="12" t="s">
        <v>1256</v>
      </c>
      <c r="D699" s="12" t="s">
        <v>1274</v>
      </c>
      <c r="E699" s="13" t="s">
        <v>1275</v>
      </c>
      <c r="F699" s="119">
        <v>39250</v>
      </c>
      <c r="G699" s="120"/>
      <c r="H699" s="120"/>
      <c r="I699" s="120"/>
      <c r="J699" s="120"/>
      <c r="K699" s="120">
        <v>1</v>
      </c>
      <c r="L699" s="10" t="s">
        <v>1269</v>
      </c>
      <c r="M699" s="11" t="s">
        <v>159</v>
      </c>
      <c r="N699" s="11" t="s">
        <v>159</v>
      </c>
    </row>
    <row r="700" spans="1:14">
      <c r="A700" s="4">
        <v>14</v>
      </c>
      <c r="B700" s="7" t="s">
        <v>1166</v>
      </c>
      <c r="C700" s="12" t="s">
        <v>1256</v>
      </c>
      <c r="D700" s="12" t="s">
        <v>1257</v>
      </c>
      <c r="E700" s="13" t="s">
        <v>1276</v>
      </c>
      <c r="F700" s="119">
        <v>39251</v>
      </c>
      <c r="G700" s="120"/>
      <c r="H700" s="120"/>
      <c r="I700" s="120"/>
      <c r="J700" s="120"/>
      <c r="K700" s="120">
        <v>1</v>
      </c>
      <c r="L700" s="10" t="s">
        <v>1269</v>
      </c>
      <c r="M700" s="11" t="s">
        <v>159</v>
      </c>
      <c r="N700" s="11" t="s">
        <v>159</v>
      </c>
    </row>
    <row r="701" spans="1:14" ht="26.4">
      <c r="A701" s="4">
        <v>15</v>
      </c>
      <c r="B701" s="7" t="s">
        <v>1166</v>
      </c>
      <c r="C701" s="12" t="s">
        <v>1256</v>
      </c>
      <c r="D701" s="12" t="s">
        <v>1257</v>
      </c>
      <c r="E701" s="13" t="s">
        <v>1277</v>
      </c>
      <c r="F701" s="119">
        <v>39254</v>
      </c>
      <c r="G701" s="120"/>
      <c r="H701" s="120"/>
      <c r="I701" s="120"/>
      <c r="J701" s="120"/>
      <c r="K701" s="120">
        <v>1</v>
      </c>
      <c r="L701" s="10" t="s">
        <v>1278</v>
      </c>
      <c r="M701" s="11" t="s">
        <v>159</v>
      </c>
      <c r="N701" s="11" t="s">
        <v>159</v>
      </c>
    </row>
    <row r="702" spans="1:14">
      <c r="A702" s="4">
        <v>16</v>
      </c>
      <c r="B702" s="7" t="s">
        <v>1166</v>
      </c>
      <c r="C702" s="12" t="s">
        <v>1256</v>
      </c>
      <c r="D702" s="12" t="s">
        <v>1279</v>
      </c>
      <c r="E702" s="13" t="s">
        <v>1280</v>
      </c>
      <c r="F702" s="119">
        <v>39252</v>
      </c>
      <c r="G702" s="120"/>
      <c r="H702" s="120"/>
      <c r="I702" s="120"/>
      <c r="J702" s="120"/>
      <c r="K702" s="120">
        <v>1</v>
      </c>
      <c r="L702" s="10" t="s">
        <v>1273</v>
      </c>
      <c r="M702" s="11" t="s">
        <v>159</v>
      </c>
      <c r="N702" s="11" t="s">
        <v>159</v>
      </c>
    </row>
    <row r="703" spans="1:14">
      <c r="A703" s="4">
        <v>17</v>
      </c>
      <c r="B703" s="7" t="s">
        <v>1166</v>
      </c>
      <c r="C703" s="12" t="s">
        <v>1260</v>
      </c>
      <c r="D703" s="12" t="s">
        <v>1281</v>
      </c>
      <c r="E703" s="13" t="s">
        <v>1282</v>
      </c>
      <c r="F703" s="119">
        <v>39248</v>
      </c>
      <c r="G703" s="120"/>
      <c r="H703" s="120"/>
      <c r="I703" s="120"/>
      <c r="J703" s="120"/>
      <c r="K703" s="120">
        <v>1</v>
      </c>
      <c r="L703" s="10" t="s">
        <v>401</v>
      </c>
      <c r="M703" s="11" t="s">
        <v>159</v>
      </c>
      <c r="N703" s="11" t="s">
        <v>159</v>
      </c>
    </row>
    <row r="704" spans="1:14">
      <c r="A704" s="4">
        <v>18</v>
      </c>
      <c r="B704" s="7" t="s">
        <v>1166</v>
      </c>
      <c r="C704" s="12" t="s">
        <v>1256</v>
      </c>
      <c r="D704" s="12" t="s">
        <v>1274</v>
      </c>
      <c r="E704" s="13" t="s">
        <v>1275</v>
      </c>
      <c r="F704" s="119">
        <v>39250</v>
      </c>
      <c r="G704" s="120"/>
      <c r="H704" s="120"/>
      <c r="I704" s="120">
        <v>1</v>
      </c>
      <c r="J704" s="120"/>
      <c r="K704" s="120"/>
      <c r="L704" s="10" t="s">
        <v>1269</v>
      </c>
      <c r="M704" s="11" t="s">
        <v>159</v>
      </c>
      <c r="N704" s="11" t="s">
        <v>159</v>
      </c>
    </row>
    <row r="705" spans="1:14">
      <c r="A705" s="4">
        <v>19</v>
      </c>
      <c r="B705" s="7" t="s">
        <v>1166</v>
      </c>
      <c r="C705" s="12" t="s">
        <v>1260</v>
      </c>
      <c r="D705" s="12" t="s">
        <v>1283</v>
      </c>
      <c r="E705" s="13" t="s">
        <v>1284</v>
      </c>
      <c r="F705" s="119">
        <v>39233</v>
      </c>
      <c r="G705" s="120"/>
      <c r="H705" s="120"/>
      <c r="I705" s="120">
        <v>1</v>
      </c>
      <c r="J705" s="120"/>
      <c r="K705" s="120"/>
      <c r="L705" s="10" t="s">
        <v>1111</v>
      </c>
      <c r="M705" s="11" t="s">
        <v>159</v>
      </c>
      <c r="N705" s="11" t="s">
        <v>159</v>
      </c>
    </row>
    <row r="706" spans="1:14">
      <c r="A706" s="4">
        <v>20</v>
      </c>
      <c r="B706" s="7" t="s">
        <v>1166</v>
      </c>
      <c r="C706" s="12" t="s">
        <v>1260</v>
      </c>
      <c r="D706" s="12" t="s">
        <v>1261</v>
      </c>
      <c r="E706" s="13" t="s">
        <v>1285</v>
      </c>
      <c r="F706" s="119">
        <v>39238</v>
      </c>
      <c r="G706" s="120"/>
      <c r="H706" s="120"/>
      <c r="I706" s="120"/>
      <c r="J706" s="120">
        <v>1</v>
      </c>
      <c r="K706" s="120"/>
      <c r="L706" s="10" t="s">
        <v>401</v>
      </c>
      <c r="M706" s="11" t="s">
        <v>159</v>
      </c>
      <c r="N706" s="11" t="s">
        <v>159</v>
      </c>
    </row>
    <row r="707" spans="1:14">
      <c r="A707" s="4">
        <v>21</v>
      </c>
      <c r="B707" s="7" t="s">
        <v>1166</v>
      </c>
      <c r="C707" s="12" t="s">
        <v>1260</v>
      </c>
      <c r="D707" s="12" t="s">
        <v>1261</v>
      </c>
      <c r="E707" s="13" t="s">
        <v>1869</v>
      </c>
      <c r="F707" s="119">
        <v>39238</v>
      </c>
      <c r="G707" s="120"/>
      <c r="H707" s="120"/>
      <c r="I707" s="120"/>
      <c r="J707" s="120">
        <v>1</v>
      </c>
      <c r="K707" s="120"/>
      <c r="L707" s="10" t="s">
        <v>401</v>
      </c>
      <c r="M707" s="11" t="s">
        <v>159</v>
      </c>
      <c r="N707" s="11" t="s">
        <v>159</v>
      </c>
    </row>
    <row r="708" spans="1:14">
      <c r="A708" s="4">
        <v>22</v>
      </c>
      <c r="B708" s="7" t="s">
        <v>1166</v>
      </c>
      <c r="C708" s="12" t="s">
        <v>1260</v>
      </c>
      <c r="D708" s="12" t="s">
        <v>1870</v>
      </c>
      <c r="E708" s="13" t="s">
        <v>1871</v>
      </c>
      <c r="F708" s="119"/>
      <c r="G708" s="120"/>
      <c r="H708" s="120"/>
      <c r="I708" s="120"/>
      <c r="J708" s="120">
        <v>1</v>
      </c>
      <c r="K708" s="120"/>
      <c r="L708" s="10" t="s">
        <v>1872</v>
      </c>
      <c r="M708" s="11" t="s">
        <v>159</v>
      </c>
      <c r="N708" s="11" t="s">
        <v>159</v>
      </c>
    </row>
    <row r="709" spans="1:14">
      <c r="A709" s="4">
        <v>23</v>
      </c>
      <c r="B709" s="7" t="s">
        <v>1166</v>
      </c>
      <c r="C709" s="12" t="s">
        <v>173</v>
      </c>
      <c r="D709" s="12" t="s">
        <v>176</v>
      </c>
      <c r="E709" s="13" t="s">
        <v>1873</v>
      </c>
      <c r="F709" s="119">
        <v>39272</v>
      </c>
      <c r="G709" s="120"/>
      <c r="H709" s="120"/>
      <c r="I709" s="120"/>
      <c r="J709" s="120"/>
      <c r="K709" s="120">
        <v>1</v>
      </c>
      <c r="L709" s="10" t="s">
        <v>1874</v>
      </c>
      <c r="M709" s="11" t="s">
        <v>159</v>
      </c>
      <c r="N709" s="11" t="s">
        <v>159</v>
      </c>
    </row>
    <row r="710" spans="1:14">
      <c r="A710" s="4">
        <v>24</v>
      </c>
      <c r="B710" s="7" t="s">
        <v>1166</v>
      </c>
      <c r="C710" s="12" t="s">
        <v>1256</v>
      </c>
      <c r="D710" s="12" t="s">
        <v>1875</v>
      </c>
      <c r="E710" s="13" t="s">
        <v>1876</v>
      </c>
      <c r="F710" s="119">
        <v>39268</v>
      </c>
      <c r="G710" s="120"/>
      <c r="H710" s="120"/>
      <c r="I710" s="120"/>
      <c r="J710" s="120"/>
      <c r="K710" s="120">
        <v>1</v>
      </c>
      <c r="L710" s="10" t="s">
        <v>1269</v>
      </c>
      <c r="M710" s="11" t="s">
        <v>159</v>
      </c>
      <c r="N710" s="11" t="s">
        <v>159</v>
      </c>
    </row>
    <row r="711" spans="1:14">
      <c r="A711" s="4">
        <v>25</v>
      </c>
      <c r="B711" s="7" t="s">
        <v>1166</v>
      </c>
      <c r="C711" s="12" t="s">
        <v>1260</v>
      </c>
      <c r="D711" s="12" t="s">
        <v>1283</v>
      </c>
      <c r="E711" s="13" t="s">
        <v>1877</v>
      </c>
      <c r="F711" s="119">
        <v>39264</v>
      </c>
      <c r="G711" s="120"/>
      <c r="H711" s="120"/>
      <c r="I711" s="120">
        <v>1</v>
      </c>
      <c r="J711" s="120"/>
      <c r="K711" s="120"/>
      <c r="L711" s="10" t="s">
        <v>1878</v>
      </c>
      <c r="M711" s="11" t="s">
        <v>159</v>
      </c>
      <c r="N711" s="11"/>
    </row>
    <row r="712" spans="1:14">
      <c r="A712" s="4">
        <v>26</v>
      </c>
      <c r="B712" s="7" t="s">
        <v>1166</v>
      </c>
      <c r="C712" s="12" t="s">
        <v>1260</v>
      </c>
      <c r="D712" s="12" t="s">
        <v>1870</v>
      </c>
      <c r="E712" s="13" t="s">
        <v>1879</v>
      </c>
      <c r="F712" s="119">
        <v>39268</v>
      </c>
      <c r="G712" s="120"/>
      <c r="H712" s="120"/>
      <c r="I712" s="120"/>
      <c r="J712" s="120"/>
      <c r="K712" s="120">
        <v>1</v>
      </c>
      <c r="L712" s="10" t="s">
        <v>401</v>
      </c>
      <c r="M712" s="11" t="s">
        <v>159</v>
      </c>
      <c r="N712" s="11" t="s">
        <v>159</v>
      </c>
    </row>
    <row r="713" spans="1:14">
      <c r="A713" s="4">
        <v>27</v>
      </c>
      <c r="B713" s="7" t="s">
        <v>1166</v>
      </c>
      <c r="C713" s="12" t="s">
        <v>1260</v>
      </c>
      <c r="D713" s="12" t="s">
        <v>1870</v>
      </c>
      <c r="E713" s="13" t="s">
        <v>523</v>
      </c>
      <c r="F713" s="119">
        <v>39265</v>
      </c>
      <c r="G713" s="120"/>
      <c r="H713" s="120"/>
      <c r="I713" s="120"/>
      <c r="J713" s="120"/>
      <c r="K713" s="120">
        <v>1</v>
      </c>
      <c r="L713" s="10" t="s">
        <v>401</v>
      </c>
      <c r="M713" s="11" t="s">
        <v>159</v>
      </c>
      <c r="N713" s="11" t="s">
        <v>159</v>
      </c>
    </row>
    <row r="714" spans="1:14">
      <c r="A714" s="4">
        <v>28</v>
      </c>
      <c r="B714" s="7" t="s">
        <v>1166</v>
      </c>
      <c r="C714" s="12" t="s">
        <v>1260</v>
      </c>
      <c r="D714" s="12" t="s">
        <v>1870</v>
      </c>
      <c r="E714" s="13" t="s">
        <v>524</v>
      </c>
      <c r="F714" s="119">
        <v>39277</v>
      </c>
      <c r="G714" s="120"/>
      <c r="H714" s="120"/>
      <c r="I714" s="120"/>
      <c r="J714" s="120"/>
      <c r="K714" s="120">
        <v>1</v>
      </c>
      <c r="L714" s="10" t="s">
        <v>1269</v>
      </c>
      <c r="M714" s="11" t="s">
        <v>159</v>
      </c>
      <c r="N714" s="11" t="s">
        <v>159</v>
      </c>
    </row>
    <row r="715" spans="1:14">
      <c r="A715" s="4">
        <v>29</v>
      </c>
      <c r="B715" s="7" t="s">
        <v>1166</v>
      </c>
      <c r="C715" s="12" t="s">
        <v>1260</v>
      </c>
      <c r="D715" s="12" t="s">
        <v>1281</v>
      </c>
      <c r="E715" s="13" t="s">
        <v>525</v>
      </c>
      <c r="F715" s="119">
        <v>39263</v>
      </c>
      <c r="G715" s="120"/>
      <c r="H715" s="120"/>
      <c r="I715" s="120"/>
      <c r="J715" s="120"/>
      <c r="K715" s="120">
        <v>1</v>
      </c>
      <c r="L715" s="10" t="s">
        <v>401</v>
      </c>
      <c r="M715" s="11" t="s">
        <v>159</v>
      </c>
      <c r="N715" s="11" t="s">
        <v>159</v>
      </c>
    </row>
    <row r="716" spans="1:14">
      <c r="A716" s="4">
        <v>30</v>
      </c>
      <c r="B716" s="7" t="s">
        <v>1166</v>
      </c>
      <c r="C716" s="12" t="s">
        <v>1256</v>
      </c>
      <c r="D716" s="12" t="s">
        <v>1257</v>
      </c>
      <c r="E716" s="13" t="s">
        <v>1115</v>
      </c>
      <c r="F716" s="119">
        <v>39234</v>
      </c>
      <c r="G716" s="120"/>
      <c r="H716" s="120"/>
      <c r="I716" s="120">
        <v>1</v>
      </c>
      <c r="J716" s="120"/>
      <c r="K716" s="120"/>
      <c r="L716" s="10" t="s">
        <v>1111</v>
      </c>
      <c r="M716" s="11" t="s">
        <v>159</v>
      </c>
      <c r="N716" s="11" t="s">
        <v>159</v>
      </c>
    </row>
    <row r="717" spans="1:14">
      <c r="A717" s="4">
        <v>31</v>
      </c>
      <c r="B717" s="7" t="s">
        <v>1166</v>
      </c>
      <c r="C717" s="12" t="s">
        <v>1260</v>
      </c>
      <c r="D717" s="12" t="s">
        <v>1281</v>
      </c>
      <c r="E717" s="13" t="s">
        <v>1116</v>
      </c>
      <c r="F717" s="119">
        <v>39258</v>
      </c>
      <c r="G717" s="120"/>
      <c r="H717" s="120"/>
      <c r="I717" s="120">
        <v>1</v>
      </c>
      <c r="J717" s="120"/>
      <c r="K717" s="120"/>
      <c r="L717" s="10" t="s">
        <v>1111</v>
      </c>
      <c r="M717" s="11" t="s">
        <v>159</v>
      </c>
      <c r="N717" s="11" t="s">
        <v>159</v>
      </c>
    </row>
    <row r="718" spans="1:14">
      <c r="A718" s="4">
        <v>32</v>
      </c>
      <c r="B718" s="7" t="s">
        <v>1166</v>
      </c>
      <c r="C718" s="12" t="s">
        <v>173</v>
      </c>
      <c r="D718" s="12" t="s">
        <v>1263</v>
      </c>
      <c r="E718" s="13" t="s">
        <v>1117</v>
      </c>
      <c r="F718" s="119">
        <v>39276</v>
      </c>
      <c r="G718" s="120"/>
      <c r="H718" s="120"/>
      <c r="I718" s="120">
        <v>1</v>
      </c>
      <c r="J718" s="120"/>
      <c r="K718" s="120"/>
      <c r="L718" s="10" t="s">
        <v>1111</v>
      </c>
      <c r="M718" s="11" t="s">
        <v>159</v>
      </c>
      <c r="N718" s="11" t="s">
        <v>159</v>
      </c>
    </row>
    <row r="719" spans="1:14">
      <c r="A719" s="4">
        <v>33</v>
      </c>
      <c r="B719" s="7" t="s">
        <v>1166</v>
      </c>
      <c r="C719" s="12" t="s">
        <v>173</v>
      </c>
      <c r="D719" s="12" t="s">
        <v>1263</v>
      </c>
      <c r="E719" s="13" t="s">
        <v>1118</v>
      </c>
      <c r="F719" s="119">
        <v>39278</v>
      </c>
      <c r="G719" s="120"/>
      <c r="H719" s="120"/>
      <c r="I719" s="120"/>
      <c r="J719" s="120"/>
      <c r="K719" s="120">
        <v>1</v>
      </c>
      <c r="L719" s="10" t="s">
        <v>1119</v>
      </c>
      <c r="M719" s="11" t="s">
        <v>159</v>
      </c>
      <c r="N719" s="11" t="s">
        <v>159</v>
      </c>
    </row>
    <row r="720" spans="1:14">
      <c r="A720" s="4">
        <v>34</v>
      </c>
      <c r="B720" s="7" t="s">
        <v>1166</v>
      </c>
      <c r="C720" s="12" t="s">
        <v>173</v>
      </c>
      <c r="D720" s="12" t="s">
        <v>1263</v>
      </c>
      <c r="E720" s="13" t="s">
        <v>1120</v>
      </c>
      <c r="F720" s="119">
        <v>39294</v>
      </c>
      <c r="G720" s="120"/>
      <c r="H720" s="120"/>
      <c r="I720" s="120">
        <v>1</v>
      </c>
      <c r="J720" s="120"/>
      <c r="K720" s="120"/>
      <c r="L720" s="10" t="s">
        <v>1119</v>
      </c>
      <c r="M720" s="11" t="s">
        <v>159</v>
      </c>
      <c r="N720" s="11" t="s">
        <v>159</v>
      </c>
    </row>
    <row r="721" spans="1:14">
      <c r="A721" s="4">
        <v>35</v>
      </c>
      <c r="B721" s="7" t="s">
        <v>1166</v>
      </c>
      <c r="C721" s="12" t="s">
        <v>173</v>
      </c>
      <c r="D721" s="12" t="s">
        <v>1263</v>
      </c>
      <c r="E721" s="13" t="s">
        <v>1121</v>
      </c>
      <c r="F721" s="119">
        <v>39298</v>
      </c>
      <c r="G721" s="120"/>
      <c r="H721" s="120"/>
      <c r="I721" s="120">
        <v>1</v>
      </c>
      <c r="J721" s="120"/>
      <c r="K721" s="120"/>
      <c r="L721" s="10" t="s">
        <v>1111</v>
      </c>
      <c r="M721" s="11" t="s">
        <v>159</v>
      </c>
      <c r="N721" s="11" t="s">
        <v>159</v>
      </c>
    </row>
    <row r="722" spans="1:14">
      <c r="A722" s="4">
        <v>36</v>
      </c>
      <c r="B722" s="7" t="s">
        <v>1166</v>
      </c>
      <c r="C722" s="12" t="s">
        <v>173</v>
      </c>
      <c r="D722" s="12" t="s">
        <v>1253</v>
      </c>
      <c r="E722" s="13" t="s">
        <v>1122</v>
      </c>
      <c r="F722" s="119">
        <v>39297</v>
      </c>
      <c r="G722" s="120"/>
      <c r="H722" s="120">
        <v>1</v>
      </c>
      <c r="I722" s="120"/>
      <c r="J722" s="120"/>
      <c r="K722" s="120"/>
      <c r="L722" s="10" t="s">
        <v>1123</v>
      </c>
      <c r="M722" s="11" t="s">
        <v>1124</v>
      </c>
      <c r="N722" s="11"/>
    </row>
    <row r="723" spans="1:14">
      <c r="A723" s="4">
        <v>37</v>
      </c>
      <c r="B723" s="7" t="s">
        <v>1166</v>
      </c>
      <c r="C723" s="12" t="s">
        <v>1256</v>
      </c>
      <c r="D723" s="12" t="s">
        <v>1125</v>
      </c>
      <c r="E723" s="13" t="s">
        <v>1126</v>
      </c>
      <c r="F723" s="119">
        <v>39295</v>
      </c>
      <c r="G723" s="120"/>
      <c r="H723" s="120"/>
      <c r="I723" s="120"/>
      <c r="J723" s="120"/>
      <c r="K723" s="120">
        <v>1</v>
      </c>
      <c r="L723" s="10" t="s">
        <v>1269</v>
      </c>
      <c r="M723" s="11"/>
      <c r="N723" s="11"/>
    </row>
    <row r="724" spans="1:14">
      <c r="A724" s="4">
        <v>38</v>
      </c>
      <c r="B724" s="7" t="s">
        <v>1166</v>
      </c>
      <c r="C724" s="12" t="s">
        <v>1260</v>
      </c>
      <c r="D724" s="12" t="s">
        <v>1127</v>
      </c>
      <c r="E724" s="13" t="s">
        <v>1128</v>
      </c>
      <c r="F724" s="119">
        <v>39302</v>
      </c>
      <c r="G724" s="120"/>
      <c r="H724" s="120"/>
      <c r="I724" s="120">
        <v>1</v>
      </c>
      <c r="J724" s="120"/>
      <c r="K724" s="120"/>
      <c r="L724" s="10" t="s">
        <v>1111</v>
      </c>
      <c r="M724" s="11" t="s">
        <v>159</v>
      </c>
      <c r="N724" s="11" t="s">
        <v>159</v>
      </c>
    </row>
    <row r="725" spans="1:14">
      <c r="A725" s="4">
        <v>39</v>
      </c>
      <c r="B725" s="7" t="s">
        <v>1166</v>
      </c>
      <c r="C725" s="12" t="s">
        <v>1260</v>
      </c>
      <c r="D725" s="12" t="s">
        <v>1870</v>
      </c>
      <c r="E725" s="13" t="s">
        <v>1129</v>
      </c>
      <c r="F725" s="119">
        <v>39308</v>
      </c>
      <c r="G725" s="120"/>
      <c r="H725" s="120"/>
      <c r="I725" s="120">
        <v>1</v>
      </c>
      <c r="J725" s="120"/>
      <c r="K725" s="120"/>
      <c r="L725" s="10" t="s">
        <v>1130</v>
      </c>
      <c r="M725" s="11" t="s">
        <v>159</v>
      </c>
      <c r="N725" s="11" t="s">
        <v>159</v>
      </c>
    </row>
    <row r="726" spans="1:14">
      <c r="A726" s="4">
        <v>40</v>
      </c>
      <c r="B726" s="7" t="s">
        <v>1166</v>
      </c>
      <c r="C726" s="12" t="s">
        <v>1256</v>
      </c>
      <c r="D726" s="12" t="s">
        <v>1279</v>
      </c>
      <c r="E726" s="13" t="s">
        <v>1131</v>
      </c>
      <c r="F726" s="119">
        <v>39297</v>
      </c>
      <c r="G726" s="120"/>
      <c r="H726" s="120"/>
      <c r="I726" s="120"/>
      <c r="J726" s="120"/>
      <c r="K726" s="120">
        <v>1</v>
      </c>
      <c r="L726" s="10" t="s">
        <v>1132</v>
      </c>
      <c r="M726" s="11" t="s">
        <v>159</v>
      </c>
      <c r="N726" s="11" t="s">
        <v>159</v>
      </c>
    </row>
    <row r="727" spans="1:14" ht="26.4">
      <c r="A727" s="4">
        <v>41</v>
      </c>
      <c r="B727" s="7" t="s">
        <v>1166</v>
      </c>
      <c r="C727" s="12" t="s">
        <v>173</v>
      </c>
      <c r="D727" s="12" t="s">
        <v>1266</v>
      </c>
      <c r="E727" s="13" t="s">
        <v>1133</v>
      </c>
      <c r="F727" s="119">
        <v>39322</v>
      </c>
      <c r="G727" s="120"/>
      <c r="H727" s="120"/>
      <c r="I727" s="120">
        <v>1</v>
      </c>
      <c r="J727" s="120"/>
      <c r="K727" s="120"/>
      <c r="L727" s="10" t="s">
        <v>1134</v>
      </c>
      <c r="M727" s="11" t="s">
        <v>159</v>
      </c>
      <c r="N727" s="11" t="s">
        <v>159</v>
      </c>
    </row>
    <row r="728" spans="1:14">
      <c r="A728" s="4">
        <v>42</v>
      </c>
      <c r="B728" s="7" t="s">
        <v>1166</v>
      </c>
      <c r="C728" s="12" t="s">
        <v>173</v>
      </c>
      <c r="D728" s="12" t="s">
        <v>1270</v>
      </c>
      <c r="E728" s="13" t="s">
        <v>1135</v>
      </c>
      <c r="F728" s="119">
        <v>39273</v>
      </c>
      <c r="G728" s="120"/>
      <c r="H728" s="120"/>
      <c r="I728" s="120"/>
      <c r="J728" s="120">
        <v>1</v>
      </c>
      <c r="K728" s="120"/>
      <c r="L728" s="10" t="s">
        <v>1874</v>
      </c>
      <c r="M728" s="11" t="s">
        <v>159</v>
      </c>
      <c r="N728" s="11" t="s">
        <v>159</v>
      </c>
    </row>
    <row r="729" spans="1:14">
      <c r="A729" s="4">
        <v>43</v>
      </c>
      <c r="B729" s="7" t="s">
        <v>1166</v>
      </c>
      <c r="C729" s="12" t="s">
        <v>173</v>
      </c>
      <c r="D729" s="12" t="s">
        <v>176</v>
      </c>
      <c r="E729" s="13" t="s">
        <v>1136</v>
      </c>
      <c r="F729" s="119">
        <v>39265</v>
      </c>
      <c r="G729" s="120"/>
      <c r="H729" s="120"/>
      <c r="I729" s="120"/>
      <c r="J729" s="120"/>
      <c r="K729" s="120">
        <v>1</v>
      </c>
      <c r="L729" s="10" t="s">
        <v>404</v>
      </c>
      <c r="M729" s="11" t="s">
        <v>159</v>
      </c>
      <c r="N729" s="11" t="s">
        <v>159</v>
      </c>
    </row>
    <row r="730" spans="1:14">
      <c r="A730" s="4">
        <v>44</v>
      </c>
      <c r="B730" s="7" t="s">
        <v>1166</v>
      </c>
      <c r="C730" s="12" t="s">
        <v>173</v>
      </c>
      <c r="D730" s="12" t="s">
        <v>1263</v>
      </c>
      <c r="E730" s="13" t="s">
        <v>1137</v>
      </c>
      <c r="F730" s="119">
        <v>39321</v>
      </c>
      <c r="G730" s="120"/>
      <c r="H730" s="120"/>
      <c r="I730" s="120"/>
      <c r="J730" s="120"/>
      <c r="K730" s="120">
        <v>1</v>
      </c>
      <c r="L730" s="10" t="s">
        <v>1119</v>
      </c>
      <c r="M730" s="11" t="s">
        <v>159</v>
      </c>
      <c r="N730" s="11" t="s">
        <v>159</v>
      </c>
    </row>
    <row r="731" spans="1:14">
      <c r="A731" s="4">
        <v>45</v>
      </c>
      <c r="B731" s="7" t="s">
        <v>1166</v>
      </c>
      <c r="C731" s="12" t="s">
        <v>1260</v>
      </c>
      <c r="D731" s="12" t="s">
        <v>1138</v>
      </c>
      <c r="E731" s="13" t="s">
        <v>1139</v>
      </c>
      <c r="F731" s="119">
        <v>39292</v>
      </c>
      <c r="G731" s="120"/>
      <c r="H731" s="120"/>
      <c r="I731" s="120"/>
      <c r="J731" s="120"/>
      <c r="K731" s="120">
        <v>1</v>
      </c>
      <c r="L731" s="10" t="s">
        <v>401</v>
      </c>
      <c r="M731" s="11" t="s">
        <v>159</v>
      </c>
      <c r="N731" s="11" t="s">
        <v>159</v>
      </c>
    </row>
    <row r="732" spans="1:14">
      <c r="A732" s="4">
        <v>46</v>
      </c>
      <c r="B732" s="7" t="s">
        <v>1166</v>
      </c>
      <c r="C732" s="12" t="s">
        <v>173</v>
      </c>
      <c r="D732" s="12" t="s">
        <v>1263</v>
      </c>
      <c r="E732" s="13" t="s">
        <v>1140</v>
      </c>
      <c r="F732" s="119">
        <v>39335</v>
      </c>
      <c r="G732" s="120"/>
      <c r="H732" s="120"/>
      <c r="I732" s="120"/>
      <c r="J732" s="120"/>
      <c r="K732" s="120">
        <v>1</v>
      </c>
      <c r="L732" s="10" t="s">
        <v>1132</v>
      </c>
      <c r="M732" s="11" t="s">
        <v>159</v>
      </c>
      <c r="N732" s="11" t="s">
        <v>159</v>
      </c>
    </row>
    <row r="733" spans="1:14" ht="26.4">
      <c r="A733" s="4">
        <v>47</v>
      </c>
      <c r="B733" s="7" t="s">
        <v>1166</v>
      </c>
      <c r="C733" s="12" t="s">
        <v>1256</v>
      </c>
      <c r="D733" s="12" t="s">
        <v>1141</v>
      </c>
      <c r="E733" s="13" t="s">
        <v>1142</v>
      </c>
      <c r="F733" s="119">
        <v>39350</v>
      </c>
      <c r="G733" s="120"/>
      <c r="H733" s="120"/>
      <c r="I733" s="120"/>
      <c r="J733" s="120"/>
      <c r="K733" s="120">
        <v>1</v>
      </c>
      <c r="L733" s="10" t="s">
        <v>1143</v>
      </c>
      <c r="M733" s="11" t="s">
        <v>159</v>
      </c>
      <c r="N733" s="11" t="s">
        <v>159</v>
      </c>
    </row>
    <row r="734" spans="1:14" ht="26.4">
      <c r="A734" s="4">
        <v>48</v>
      </c>
      <c r="B734" s="7" t="s">
        <v>1166</v>
      </c>
      <c r="C734" s="12" t="s">
        <v>1256</v>
      </c>
      <c r="D734" s="12" t="s">
        <v>1274</v>
      </c>
      <c r="E734" s="13" t="s">
        <v>1144</v>
      </c>
      <c r="F734" s="119">
        <v>39337</v>
      </c>
      <c r="G734" s="120"/>
      <c r="H734" s="120"/>
      <c r="I734" s="120">
        <v>1</v>
      </c>
      <c r="J734" s="120"/>
      <c r="K734" s="120"/>
      <c r="L734" s="10" t="s">
        <v>1145</v>
      </c>
      <c r="M734" s="11" t="s">
        <v>159</v>
      </c>
      <c r="N734" s="11" t="s">
        <v>159</v>
      </c>
    </row>
    <row r="735" spans="1:14">
      <c r="A735" s="4">
        <v>49</v>
      </c>
      <c r="B735" s="7" t="s">
        <v>1166</v>
      </c>
      <c r="C735" s="12" t="s">
        <v>1256</v>
      </c>
      <c r="D735" s="12" t="s">
        <v>1274</v>
      </c>
      <c r="E735" s="13" t="s">
        <v>1146</v>
      </c>
      <c r="F735" s="119">
        <v>39354</v>
      </c>
      <c r="G735" s="120"/>
      <c r="H735" s="120"/>
      <c r="I735" s="120"/>
      <c r="J735" s="120"/>
      <c r="K735" s="120">
        <v>1</v>
      </c>
      <c r="L735" s="10" t="s">
        <v>404</v>
      </c>
      <c r="M735" s="11" t="s">
        <v>159</v>
      </c>
      <c r="N735" s="11" t="s">
        <v>159</v>
      </c>
    </row>
    <row r="736" spans="1:14">
      <c r="A736" s="4">
        <v>50</v>
      </c>
      <c r="B736" s="7" t="s">
        <v>1166</v>
      </c>
      <c r="C736" s="12" t="s">
        <v>1256</v>
      </c>
      <c r="D736" s="12" t="s">
        <v>1125</v>
      </c>
      <c r="E736" s="13" t="s">
        <v>1147</v>
      </c>
      <c r="F736" s="119">
        <v>39353</v>
      </c>
      <c r="G736" s="120"/>
      <c r="H736" s="120"/>
      <c r="I736" s="120"/>
      <c r="J736" s="120"/>
      <c r="K736" s="120">
        <v>1</v>
      </c>
      <c r="L736" s="10" t="s">
        <v>404</v>
      </c>
      <c r="M736" s="11" t="s">
        <v>159</v>
      </c>
      <c r="N736" s="11" t="s">
        <v>159</v>
      </c>
    </row>
    <row r="737" spans="1:14">
      <c r="A737" s="4">
        <v>51</v>
      </c>
      <c r="B737" s="7" t="s">
        <v>1166</v>
      </c>
      <c r="C737" s="12" t="s">
        <v>1260</v>
      </c>
      <c r="D737" s="12" t="s">
        <v>1870</v>
      </c>
      <c r="E737" s="13" t="s">
        <v>1148</v>
      </c>
      <c r="F737" s="119">
        <v>39349</v>
      </c>
      <c r="G737" s="120"/>
      <c r="H737" s="120"/>
      <c r="I737" s="120"/>
      <c r="J737" s="120"/>
      <c r="K737" s="120">
        <v>1</v>
      </c>
      <c r="L737" s="10" t="s">
        <v>404</v>
      </c>
      <c r="M737" s="11" t="s">
        <v>159</v>
      </c>
      <c r="N737" s="11" t="s">
        <v>159</v>
      </c>
    </row>
    <row r="738" spans="1:14">
      <c r="A738" s="4">
        <v>52</v>
      </c>
      <c r="B738" s="7" t="s">
        <v>1166</v>
      </c>
      <c r="C738" s="12" t="s">
        <v>1260</v>
      </c>
      <c r="D738" s="12" t="s">
        <v>1138</v>
      </c>
      <c r="E738" s="13" t="s">
        <v>1149</v>
      </c>
      <c r="F738" s="119">
        <v>39323</v>
      </c>
      <c r="G738" s="120"/>
      <c r="H738" s="120"/>
      <c r="I738" s="120"/>
      <c r="J738" s="120"/>
      <c r="K738" s="120">
        <v>1</v>
      </c>
      <c r="L738" s="10" t="s">
        <v>404</v>
      </c>
      <c r="M738" s="11" t="s">
        <v>159</v>
      </c>
      <c r="N738" s="11" t="s">
        <v>159</v>
      </c>
    </row>
    <row r="739" spans="1:14">
      <c r="A739" s="4">
        <v>53</v>
      </c>
      <c r="B739" s="7" t="s">
        <v>1166</v>
      </c>
      <c r="C739" s="12" t="s">
        <v>173</v>
      </c>
      <c r="D739" s="12" t="s">
        <v>1263</v>
      </c>
      <c r="E739" s="13" t="s">
        <v>1150</v>
      </c>
      <c r="F739" s="119">
        <v>39344</v>
      </c>
      <c r="G739" s="120"/>
      <c r="H739" s="120"/>
      <c r="I739" s="120"/>
      <c r="J739" s="120">
        <v>1</v>
      </c>
      <c r="K739" s="120"/>
      <c r="L739" s="10" t="s">
        <v>1151</v>
      </c>
      <c r="M739" s="11" t="s">
        <v>1152</v>
      </c>
      <c r="N739" s="11"/>
    </row>
    <row r="740" spans="1:14">
      <c r="A740" s="4">
        <v>54</v>
      </c>
      <c r="B740" s="7" t="s">
        <v>1166</v>
      </c>
      <c r="C740" s="12" t="s">
        <v>173</v>
      </c>
      <c r="D740" s="12" t="s">
        <v>176</v>
      </c>
      <c r="E740" s="13" t="s">
        <v>1153</v>
      </c>
      <c r="F740" s="119">
        <v>39347</v>
      </c>
      <c r="G740" s="120"/>
      <c r="H740" s="120"/>
      <c r="I740" s="120">
        <v>1</v>
      </c>
      <c r="J740" s="120"/>
      <c r="K740" s="120"/>
      <c r="L740" s="10" t="s">
        <v>1111</v>
      </c>
      <c r="M740" s="11"/>
      <c r="N740" s="11"/>
    </row>
    <row r="741" spans="1:14" ht="26.4">
      <c r="A741" s="4">
        <v>55</v>
      </c>
      <c r="B741" s="7" t="s">
        <v>1166</v>
      </c>
      <c r="C741" s="12" t="s">
        <v>173</v>
      </c>
      <c r="D741" s="12" t="s">
        <v>1263</v>
      </c>
      <c r="E741" s="13" t="s">
        <v>1154</v>
      </c>
      <c r="F741" s="119">
        <v>39348</v>
      </c>
      <c r="G741" s="120"/>
      <c r="H741" s="120"/>
      <c r="I741" s="120"/>
      <c r="J741" s="120"/>
      <c r="K741" s="120">
        <v>1</v>
      </c>
      <c r="L741" s="10" t="s">
        <v>1132</v>
      </c>
      <c r="M741" s="11"/>
      <c r="N741" s="11"/>
    </row>
    <row r="742" spans="1:14" ht="26.4">
      <c r="A742" s="4">
        <v>56</v>
      </c>
      <c r="B742" s="7" t="s">
        <v>1166</v>
      </c>
      <c r="C742" s="12" t="s">
        <v>173</v>
      </c>
      <c r="D742" s="12" t="s">
        <v>1270</v>
      </c>
      <c r="E742" s="13" t="s">
        <v>1155</v>
      </c>
      <c r="F742" s="119">
        <v>39358</v>
      </c>
      <c r="G742" s="120"/>
      <c r="H742" s="120"/>
      <c r="I742" s="120">
        <v>1</v>
      </c>
      <c r="J742" s="120"/>
      <c r="K742" s="120"/>
      <c r="L742" s="10" t="s">
        <v>1367</v>
      </c>
      <c r="M742" s="11"/>
      <c r="N742" s="11"/>
    </row>
    <row r="743" spans="1:14">
      <c r="A743" s="4">
        <v>57</v>
      </c>
      <c r="B743" s="7" t="s">
        <v>1166</v>
      </c>
      <c r="C743" s="12" t="s">
        <v>173</v>
      </c>
      <c r="D743" s="12" t="s">
        <v>1263</v>
      </c>
      <c r="E743" s="13" t="s">
        <v>1368</v>
      </c>
      <c r="F743" s="119">
        <v>39358</v>
      </c>
      <c r="G743" s="120"/>
      <c r="H743" s="120"/>
      <c r="I743" s="120"/>
      <c r="J743" s="120">
        <v>1</v>
      </c>
      <c r="K743" s="120"/>
      <c r="L743" s="10" t="s">
        <v>770</v>
      </c>
      <c r="M743" s="11"/>
      <c r="N743" s="11"/>
    </row>
    <row r="744" spans="1:14" ht="26.4">
      <c r="A744" s="4">
        <v>58</v>
      </c>
      <c r="B744" s="7" t="s">
        <v>1166</v>
      </c>
      <c r="C744" s="12" t="s">
        <v>173</v>
      </c>
      <c r="D744" s="12" t="s">
        <v>1263</v>
      </c>
      <c r="E744" s="13" t="s">
        <v>1369</v>
      </c>
      <c r="F744" s="119">
        <v>39366</v>
      </c>
      <c r="G744" s="120"/>
      <c r="H744" s="120"/>
      <c r="I744" s="120"/>
      <c r="J744" s="120"/>
      <c r="K744" s="120">
        <v>1</v>
      </c>
      <c r="L744" s="10" t="s">
        <v>770</v>
      </c>
      <c r="M744" s="11"/>
      <c r="N744" s="11"/>
    </row>
    <row r="745" spans="1:14">
      <c r="A745" s="4">
        <v>59</v>
      </c>
      <c r="B745" s="7" t="s">
        <v>1166</v>
      </c>
      <c r="C745" s="12" t="s">
        <v>1260</v>
      </c>
      <c r="D745" s="12" t="s">
        <v>1127</v>
      </c>
      <c r="E745" s="13" t="s">
        <v>1370</v>
      </c>
      <c r="F745" s="119">
        <v>39360</v>
      </c>
      <c r="G745" s="120">
        <v>1</v>
      </c>
      <c r="H745" s="120"/>
      <c r="I745" s="120"/>
      <c r="J745" s="120"/>
      <c r="K745" s="120"/>
      <c r="L745" s="10" t="s">
        <v>1371</v>
      </c>
      <c r="M745" s="11"/>
      <c r="N745" s="11"/>
    </row>
    <row r="746" spans="1:14">
      <c r="A746" s="4">
        <v>60</v>
      </c>
      <c r="B746" s="7" t="s">
        <v>1166</v>
      </c>
      <c r="C746" s="12" t="s">
        <v>1256</v>
      </c>
      <c r="D746" s="12" t="s">
        <v>1125</v>
      </c>
      <c r="E746" s="13" t="s">
        <v>1372</v>
      </c>
      <c r="F746" s="119">
        <v>39353</v>
      </c>
      <c r="G746" s="120"/>
      <c r="H746" s="120"/>
      <c r="I746" s="120"/>
      <c r="J746" s="120"/>
      <c r="K746" s="120">
        <v>1</v>
      </c>
      <c r="L746" s="10" t="s">
        <v>1373</v>
      </c>
      <c r="M746" s="11"/>
      <c r="N746" s="11"/>
    </row>
    <row r="747" spans="1:14">
      <c r="A747" s="4">
        <v>61</v>
      </c>
      <c r="B747" s="145" t="s">
        <v>1166</v>
      </c>
      <c r="C747" s="8" t="s">
        <v>173</v>
      </c>
      <c r="D747" s="8" t="s">
        <v>176</v>
      </c>
      <c r="E747" s="6" t="s">
        <v>1374</v>
      </c>
      <c r="F747" s="117">
        <v>39394</v>
      </c>
      <c r="G747" s="6"/>
      <c r="H747" s="6"/>
      <c r="I747" s="6"/>
      <c r="J747" s="6"/>
      <c r="K747" s="6">
        <v>1</v>
      </c>
      <c r="L747" s="11" t="s">
        <v>1537</v>
      </c>
      <c r="M747" s="6"/>
      <c r="N747" s="11"/>
    </row>
    <row r="748" spans="1:14" ht="26.4">
      <c r="A748" s="4">
        <v>62</v>
      </c>
      <c r="B748" s="145" t="s">
        <v>1166</v>
      </c>
      <c r="C748" s="12" t="s">
        <v>1256</v>
      </c>
      <c r="D748" s="8" t="s">
        <v>1279</v>
      </c>
      <c r="E748" s="6" t="s">
        <v>1538</v>
      </c>
      <c r="F748" s="117">
        <v>39394</v>
      </c>
      <c r="G748" s="6"/>
      <c r="H748" s="6"/>
      <c r="I748" s="6"/>
      <c r="J748" s="6"/>
      <c r="K748" s="6">
        <v>1</v>
      </c>
      <c r="L748" s="11" t="s">
        <v>1132</v>
      </c>
      <c r="M748" s="6"/>
      <c r="N748" s="11"/>
    </row>
    <row r="749" spans="1:14" ht="52.8">
      <c r="A749" s="4">
        <v>63</v>
      </c>
      <c r="B749" s="7" t="s">
        <v>1166</v>
      </c>
      <c r="C749" s="12" t="s">
        <v>1260</v>
      </c>
      <c r="D749" s="12" t="s">
        <v>1283</v>
      </c>
      <c r="E749" s="6" t="s">
        <v>1539</v>
      </c>
      <c r="F749" s="117">
        <v>39405</v>
      </c>
      <c r="G749" s="6"/>
      <c r="H749" s="6">
        <v>1</v>
      </c>
      <c r="I749" s="6"/>
      <c r="J749" s="6"/>
      <c r="K749" s="6"/>
      <c r="L749" s="11" t="s">
        <v>1540</v>
      </c>
      <c r="M749" s="6"/>
      <c r="N749" s="11"/>
    </row>
    <row r="750" spans="1:14" ht="26.4">
      <c r="A750" s="4">
        <v>64</v>
      </c>
      <c r="B750" s="7" t="s">
        <v>1166</v>
      </c>
      <c r="C750" s="8" t="s">
        <v>173</v>
      </c>
      <c r="D750" s="8" t="s">
        <v>1263</v>
      </c>
      <c r="E750" s="6" t="s">
        <v>492</v>
      </c>
      <c r="F750" s="117">
        <v>39632</v>
      </c>
      <c r="G750" s="6"/>
      <c r="H750" s="6"/>
      <c r="I750" s="6">
        <v>1</v>
      </c>
      <c r="J750" s="6"/>
      <c r="K750" s="6"/>
      <c r="L750" s="11" t="s">
        <v>493</v>
      </c>
      <c r="M750" s="6" t="s">
        <v>159</v>
      </c>
      <c r="N750" s="11" t="s">
        <v>159</v>
      </c>
    </row>
    <row r="751" spans="1:14" ht="26.4">
      <c r="A751" s="4">
        <v>65</v>
      </c>
      <c r="B751" s="7" t="s">
        <v>1166</v>
      </c>
      <c r="C751" s="8" t="s">
        <v>173</v>
      </c>
      <c r="D751" s="8" t="s">
        <v>174</v>
      </c>
      <c r="E751" s="6" t="s">
        <v>494</v>
      </c>
      <c r="F751" s="117" t="s">
        <v>495</v>
      </c>
      <c r="G751" s="6"/>
      <c r="H751" s="6">
        <v>1</v>
      </c>
      <c r="I751" s="6"/>
      <c r="J751" s="6"/>
      <c r="K751" s="6"/>
      <c r="L751" s="11" t="s">
        <v>496</v>
      </c>
      <c r="M751" s="6"/>
      <c r="N751" s="11" t="s">
        <v>497</v>
      </c>
    </row>
    <row r="752" spans="1:14" ht="26.4">
      <c r="A752" s="4">
        <v>66</v>
      </c>
      <c r="B752" s="7" t="s">
        <v>1166</v>
      </c>
      <c r="C752" s="8" t="s">
        <v>1260</v>
      </c>
      <c r="D752" s="8" t="s">
        <v>498</v>
      </c>
      <c r="E752" s="6" t="s">
        <v>499</v>
      </c>
      <c r="F752" s="117" t="s">
        <v>500</v>
      </c>
      <c r="G752" s="6"/>
      <c r="H752" s="6"/>
      <c r="I752" s="6">
        <v>1</v>
      </c>
      <c r="J752" s="6"/>
      <c r="K752" s="6"/>
      <c r="L752" s="11" t="s">
        <v>339</v>
      </c>
      <c r="M752" s="6" t="s">
        <v>159</v>
      </c>
      <c r="N752" s="11" t="s">
        <v>159</v>
      </c>
    </row>
    <row r="753" spans="1:14">
      <c r="A753" s="872" t="s">
        <v>405</v>
      </c>
      <c r="B753" s="872"/>
      <c r="C753" s="872"/>
      <c r="D753" s="872"/>
      <c r="E753" s="872"/>
      <c r="F753" s="872"/>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1:N1"/>
    <mergeCell ref="A3:A5"/>
    <mergeCell ref="B3:B5"/>
    <mergeCell ref="C3:C5"/>
    <mergeCell ref="D3:D5"/>
    <mergeCell ref="E3:E5"/>
    <mergeCell ref="F3:F5"/>
    <mergeCell ref="A2:L2"/>
    <mergeCell ref="M2:N2"/>
    <mergeCell ref="N3:N5"/>
    <mergeCell ref="A753:F753"/>
    <mergeCell ref="G3:K3"/>
    <mergeCell ref="L3:L5"/>
    <mergeCell ref="M3:M5"/>
    <mergeCell ref="G4:H4"/>
    <mergeCell ref="I4:J4"/>
    <mergeCell ref="K4:K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08"/>
  <sheetViews>
    <sheetView view="pageBreakPreview" zoomScale="115" zoomScaleSheetLayoutView="115" workbookViewId="0">
      <pane xSplit="1" ySplit="4" topLeftCell="B103" activePane="bottomRight" state="frozen"/>
      <selection activeCell="K43" sqref="K43"/>
      <selection pane="topRight" activeCell="K43" sqref="K43"/>
      <selection pane="bottomLeft" activeCell="K43" sqref="K43"/>
      <selection pane="bottomRight" activeCell="K43" sqref="K43"/>
    </sheetView>
  </sheetViews>
  <sheetFormatPr defaultColWidth="9.109375" defaultRowHeight="15"/>
  <cols>
    <col min="1" max="1" width="9.109375" style="567"/>
    <col min="2" max="2" width="18.6640625" style="567" customWidth="1"/>
    <col min="3" max="4" width="9.109375" style="567"/>
    <col min="5" max="5" width="14.44140625" style="567" customWidth="1"/>
    <col min="6" max="6" width="12.109375" style="567" customWidth="1"/>
    <col min="7" max="16384" width="9.109375" style="567"/>
  </cols>
  <sheetData>
    <row r="1" spans="1:6" ht="15.75" customHeight="1">
      <c r="A1" s="565" t="s">
        <v>2138</v>
      </c>
      <c r="B1" s="566"/>
      <c r="C1" s="566"/>
      <c r="D1" s="566"/>
      <c r="E1" s="566"/>
      <c r="F1" s="566"/>
    </row>
    <row r="2" spans="1:6">
      <c r="A2" s="568" t="s">
        <v>2139</v>
      </c>
      <c r="B2" s="566"/>
      <c r="C2" s="566"/>
      <c r="D2" s="566"/>
      <c r="E2" s="566"/>
      <c r="F2" s="569"/>
    </row>
    <row r="3" spans="1:6" s="569" customFormat="1">
      <c r="A3" s="570">
        <v>1</v>
      </c>
      <c r="B3" s="571">
        <v>2</v>
      </c>
      <c r="C3" s="571">
        <v>3</v>
      </c>
      <c r="D3" s="571">
        <v>4</v>
      </c>
      <c r="E3" s="571">
        <v>5</v>
      </c>
      <c r="F3" s="571">
        <v>6</v>
      </c>
    </row>
    <row r="4" spans="1:6" ht="90">
      <c r="A4" s="572" t="s">
        <v>1048</v>
      </c>
      <c r="B4" s="572" t="s">
        <v>2140</v>
      </c>
      <c r="C4" s="572" t="s">
        <v>2141</v>
      </c>
      <c r="D4" s="572" t="s">
        <v>2142</v>
      </c>
      <c r="E4" s="572" t="s">
        <v>2143</v>
      </c>
      <c r="F4" s="572" t="s">
        <v>2144</v>
      </c>
    </row>
    <row r="5" spans="1:6">
      <c r="A5" s="572" t="s">
        <v>1158</v>
      </c>
      <c r="B5" s="573" t="s">
        <v>2145</v>
      </c>
      <c r="C5" s="574"/>
      <c r="D5" s="575"/>
      <c r="E5" s="576"/>
      <c r="F5" s="576"/>
    </row>
    <row r="6" spans="1:6">
      <c r="A6" s="572" t="s">
        <v>1158</v>
      </c>
      <c r="B6" s="576" t="s">
        <v>2146</v>
      </c>
      <c r="C6" s="577">
        <v>36</v>
      </c>
      <c r="D6" s="578">
        <v>0.02</v>
      </c>
      <c r="E6" s="575">
        <v>0</v>
      </c>
      <c r="F6" s="575">
        <v>0</v>
      </c>
    </row>
    <row r="7" spans="1:6">
      <c r="A7" s="572" t="s">
        <v>1158</v>
      </c>
      <c r="B7" s="576" t="s">
        <v>2147</v>
      </c>
      <c r="C7" s="577">
        <v>18</v>
      </c>
      <c r="D7" s="578">
        <v>0.02</v>
      </c>
      <c r="E7" s="575">
        <v>0</v>
      </c>
      <c r="F7" s="575">
        <v>0</v>
      </c>
    </row>
    <row r="8" spans="1:6">
      <c r="A8" s="572" t="s">
        <v>1158</v>
      </c>
      <c r="B8" s="576" t="s">
        <v>2148</v>
      </c>
      <c r="C8" s="577">
        <v>8</v>
      </c>
      <c r="D8" s="578">
        <v>0.02</v>
      </c>
      <c r="E8" s="575">
        <v>0</v>
      </c>
      <c r="F8" s="575">
        <v>0</v>
      </c>
    </row>
    <row r="9" spans="1:6">
      <c r="A9" s="572" t="s">
        <v>1158</v>
      </c>
      <c r="B9" s="576" t="s">
        <v>2149</v>
      </c>
      <c r="C9" s="577">
        <v>0</v>
      </c>
      <c r="D9" s="578">
        <v>0.02</v>
      </c>
      <c r="E9" s="575">
        <v>0</v>
      </c>
      <c r="F9" s="575"/>
    </row>
    <row r="10" spans="1:6" ht="30">
      <c r="A10" s="572" t="s">
        <v>1158</v>
      </c>
      <c r="B10" s="576" t="s">
        <v>2150</v>
      </c>
      <c r="C10" s="577">
        <v>0</v>
      </c>
      <c r="D10" s="578">
        <v>0.02</v>
      </c>
      <c r="E10" s="575">
        <v>0</v>
      </c>
      <c r="F10" s="575"/>
    </row>
    <row r="11" spans="1:6">
      <c r="A11" s="572" t="s">
        <v>1158</v>
      </c>
      <c r="B11" s="573" t="s">
        <v>2151</v>
      </c>
      <c r="C11" s="577"/>
      <c r="D11" s="578"/>
      <c r="E11" s="575"/>
      <c r="F11" s="575"/>
    </row>
    <row r="12" spans="1:6">
      <c r="A12" s="572" t="s">
        <v>1158</v>
      </c>
      <c r="B12" s="576" t="s">
        <v>2152</v>
      </c>
      <c r="C12" s="577">
        <v>0</v>
      </c>
      <c r="D12" s="578">
        <v>0.02</v>
      </c>
      <c r="E12" s="575">
        <v>0</v>
      </c>
      <c r="F12" s="575"/>
    </row>
    <row r="13" spans="1:6">
      <c r="A13" s="572" t="s">
        <v>1159</v>
      </c>
      <c r="B13" s="573" t="s">
        <v>2145</v>
      </c>
      <c r="C13" s="577"/>
      <c r="D13" s="578"/>
      <c r="E13" s="575"/>
      <c r="F13" s="575"/>
    </row>
    <row r="14" spans="1:6">
      <c r="A14" s="572" t="s">
        <v>1159</v>
      </c>
      <c r="B14" s="576" t="s">
        <v>2146</v>
      </c>
      <c r="C14" s="577">
        <v>25</v>
      </c>
      <c r="D14" s="578">
        <v>0.02</v>
      </c>
      <c r="E14" s="575">
        <v>0</v>
      </c>
      <c r="F14" s="575">
        <v>0</v>
      </c>
    </row>
    <row r="15" spans="1:6">
      <c r="A15" s="572" t="s">
        <v>1159</v>
      </c>
      <c r="B15" s="576" t="s">
        <v>2147</v>
      </c>
      <c r="C15" s="577">
        <v>12</v>
      </c>
      <c r="D15" s="578">
        <v>0.02</v>
      </c>
      <c r="E15" s="575">
        <v>0</v>
      </c>
      <c r="F15" s="575">
        <v>0</v>
      </c>
    </row>
    <row r="16" spans="1:6">
      <c r="A16" s="572" t="s">
        <v>1159</v>
      </c>
      <c r="B16" s="576" t="s">
        <v>2148</v>
      </c>
      <c r="C16" s="577">
        <v>8</v>
      </c>
      <c r="D16" s="578">
        <v>0.02</v>
      </c>
      <c r="E16" s="575">
        <v>0</v>
      </c>
      <c r="F16" s="575">
        <v>0</v>
      </c>
    </row>
    <row r="17" spans="1:6">
      <c r="A17" s="572" t="s">
        <v>1159</v>
      </c>
      <c r="B17" s="576" t="s">
        <v>2149</v>
      </c>
      <c r="C17" s="577">
        <v>8</v>
      </c>
      <c r="D17" s="578">
        <v>0.02</v>
      </c>
      <c r="E17" s="575">
        <v>0</v>
      </c>
      <c r="F17" s="575">
        <v>0</v>
      </c>
    </row>
    <row r="18" spans="1:6" ht="30">
      <c r="A18" s="572" t="s">
        <v>1159</v>
      </c>
      <c r="B18" s="576" t="s">
        <v>2150</v>
      </c>
      <c r="C18" s="577">
        <v>2</v>
      </c>
      <c r="D18" s="578">
        <v>0.02</v>
      </c>
      <c r="E18" s="575">
        <v>0</v>
      </c>
      <c r="F18" s="575">
        <v>0</v>
      </c>
    </row>
    <row r="19" spans="1:6">
      <c r="A19" s="572" t="s">
        <v>1159</v>
      </c>
      <c r="B19" s="573" t="s">
        <v>2151</v>
      </c>
      <c r="C19" s="577"/>
      <c r="D19" s="578"/>
      <c r="E19" s="575"/>
      <c r="F19" s="575"/>
    </row>
    <row r="20" spans="1:6">
      <c r="A20" s="572" t="s">
        <v>1159</v>
      </c>
      <c r="B20" s="576" t="s">
        <v>2152</v>
      </c>
      <c r="C20" s="577">
        <v>5</v>
      </c>
      <c r="D20" s="578">
        <v>0.02</v>
      </c>
      <c r="E20" s="575">
        <v>0</v>
      </c>
      <c r="F20" s="575">
        <v>0</v>
      </c>
    </row>
    <row r="21" spans="1:6">
      <c r="A21" s="579" t="s">
        <v>1788</v>
      </c>
      <c r="B21" s="580" t="s">
        <v>2145</v>
      </c>
      <c r="C21" s="581"/>
      <c r="D21" s="579"/>
      <c r="E21" s="579"/>
      <c r="F21" s="579"/>
    </row>
    <row r="22" spans="1:6">
      <c r="A22" s="579" t="s">
        <v>1788</v>
      </c>
      <c r="B22" s="579" t="s">
        <v>2146</v>
      </c>
      <c r="C22" s="582">
        <v>20</v>
      </c>
      <c r="D22" s="581">
        <v>0.02</v>
      </c>
      <c r="E22" s="579">
        <v>0</v>
      </c>
      <c r="F22" s="579">
        <v>0</v>
      </c>
    </row>
    <row r="23" spans="1:6">
      <c r="A23" s="579" t="s">
        <v>1788</v>
      </c>
      <c r="B23" s="579" t="s">
        <v>2147</v>
      </c>
      <c r="C23" s="582">
        <v>15</v>
      </c>
      <c r="D23" s="581">
        <v>0.02</v>
      </c>
      <c r="E23" s="579">
        <v>0</v>
      </c>
      <c r="F23" s="579">
        <v>0</v>
      </c>
    </row>
    <row r="24" spans="1:6">
      <c r="A24" s="579" t="s">
        <v>1788</v>
      </c>
      <c r="B24" s="579" t="s">
        <v>2148</v>
      </c>
      <c r="C24" s="582">
        <v>10</v>
      </c>
      <c r="D24" s="581">
        <v>0.02</v>
      </c>
      <c r="E24" s="579">
        <v>0</v>
      </c>
      <c r="F24" s="579">
        <v>0</v>
      </c>
    </row>
    <row r="25" spans="1:6">
      <c r="A25" s="579" t="s">
        <v>1788</v>
      </c>
      <c r="B25" s="579" t="s">
        <v>2149</v>
      </c>
      <c r="C25" s="582">
        <v>10</v>
      </c>
      <c r="D25" s="581">
        <v>0.02</v>
      </c>
      <c r="E25" s="579">
        <v>0</v>
      </c>
      <c r="F25" s="579">
        <v>0</v>
      </c>
    </row>
    <row r="26" spans="1:6" ht="30">
      <c r="A26" s="579" t="s">
        <v>1788</v>
      </c>
      <c r="B26" s="579" t="s">
        <v>2150</v>
      </c>
      <c r="C26" s="582">
        <v>2</v>
      </c>
      <c r="D26" s="581">
        <v>0.02</v>
      </c>
      <c r="E26" s="579">
        <v>0</v>
      </c>
      <c r="F26" s="579">
        <v>0</v>
      </c>
    </row>
    <row r="27" spans="1:6">
      <c r="A27" s="579" t="s">
        <v>1788</v>
      </c>
      <c r="B27" s="580" t="s">
        <v>2151</v>
      </c>
      <c r="C27" s="582"/>
      <c r="D27" s="581"/>
      <c r="E27" s="579"/>
      <c r="F27" s="579"/>
    </row>
    <row r="28" spans="1:6">
      <c r="A28" s="579" t="s">
        <v>1788</v>
      </c>
      <c r="B28" s="579" t="s">
        <v>2152</v>
      </c>
      <c r="C28" s="582">
        <v>5</v>
      </c>
      <c r="D28" s="581">
        <v>0.02</v>
      </c>
      <c r="E28" s="579">
        <v>0</v>
      </c>
      <c r="F28" s="579">
        <v>0</v>
      </c>
    </row>
    <row r="29" spans="1:6" ht="30">
      <c r="A29" s="579" t="s">
        <v>1672</v>
      </c>
      <c r="B29" s="580" t="s">
        <v>2145</v>
      </c>
      <c r="C29" s="582"/>
      <c r="D29" s="581"/>
      <c r="E29" s="579"/>
      <c r="F29" s="579"/>
    </row>
    <row r="30" spans="1:6" ht="30">
      <c r="A30" s="579" t="s">
        <v>1672</v>
      </c>
      <c r="B30" s="579" t="s">
        <v>2146</v>
      </c>
      <c r="C30" s="582">
        <v>14</v>
      </c>
      <c r="D30" s="581">
        <v>0.02</v>
      </c>
      <c r="E30" s="579">
        <v>0</v>
      </c>
      <c r="F30" s="579">
        <v>0</v>
      </c>
    </row>
    <row r="31" spans="1:6" ht="30">
      <c r="A31" s="579" t="s">
        <v>1672</v>
      </c>
      <c r="B31" s="579" t="s">
        <v>2147</v>
      </c>
      <c r="C31" s="582">
        <v>10</v>
      </c>
      <c r="D31" s="581">
        <v>0.02</v>
      </c>
      <c r="E31" s="579">
        <v>0</v>
      </c>
      <c r="F31" s="579">
        <v>0</v>
      </c>
    </row>
    <row r="32" spans="1:6" ht="30">
      <c r="A32" s="579" t="s">
        <v>1672</v>
      </c>
      <c r="B32" s="579" t="s">
        <v>2148</v>
      </c>
      <c r="C32" s="582">
        <v>4</v>
      </c>
      <c r="D32" s="581">
        <v>0.02</v>
      </c>
      <c r="E32" s="579">
        <v>0</v>
      </c>
      <c r="F32" s="579">
        <v>0</v>
      </c>
    </row>
    <row r="33" spans="1:6" ht="30">
      <c r="A33" s="579" t="s">
        <v>1672</v>
      </c>
      <c r="B33" s="579" t="s">
        <v>2149</v>
      </c>
      <c r="C33" s="582">
        <v>7</v>
      </c>
      <c r="D33" s="581">
        <v>0.02</v>
      </c>
      <c r="E33" s="579">
        <v>0</v>
      </c>
      <c r="F33" s="579">
        <v>0</v>
      </c>
    </row>
    <row r="34" spans="1:6" ht="30">
      <c r="A34" s="579" t="s">
        <v>1672</v>
      </c>
      <c r="B34" s="579" t="s">
        <v>2150</v>
      </c>
      <c r="C34" s="582">
        <v>2</v>
      </c>
      <c r="D34" s="581">
        <v>0.02</v>
      </c>
      <c r="E34" s="579">
        <v>0</v>
      </c>
      <c r="F34" s="579">
        <v>0</v>
      </c>
    </row>
    <row r="35" spans="1:6" ht="30">
      <c r="A35" s="579" t="s">
        <v>1672</v>
      </c>
      <c r="B35" s="580" t="s">
        <v>2151</v>
      </c>
      <c r="C35" s="582"/>
      <c r="D35" s="581"/>
      <c r="E35" s="579"/>
      <c r="F35" s="579"/>
    </row>
    <row r="36" spans="1:6" ht="30">
      <c r="A36" s="579" t="s">
        <v>1672</v>
      </c>
      <c r="B36" s="579" t="s">
        <v>2152</v>
      </c>
      <c r="C36" s="582">
        <v>2</v>
      </c>
      <c r="D36" s="581">
        <v>0.02</v>
      </c>
      <c r="E36" s="579">
        <v>0</v>
      </c>
      <c r="F36" s="579">
        <v>0</v>
      </c>
    </row>
    <row r="37" spans="1:6">
      <c r="A37" s="572" t="s">
        <v>1161</v>
      </c>
      <c r="B37" s="573" t="s">
        <v>2145</v>
      </c>
      <c r="C37" s="574"/>
      <c r="D37" s="575"/>
      <c r="E37" s="576"/>
      <c r="F37" s="576"/>
    </row>
    <row r="38" spans="1:6">
      <c r="A38" s="572" t="s">
        <v>1161</v>
      </c>
      <c r="B38" s="576" t="s">
        <v>2146</v>
      </c>
      <c r="C38" s="577">
        <v>19</v>
      </c>
      <c r="D38" s="578">
        <v>0.02</v>
      </c>
      <c r="E38" s="575">
        <v>0</v>
      </c>
      <c r="F38" s="575">
        <v>0</v>
      </c>
    </row>
    <row r="39" spans="1:6">
      <c r="A39" s="572" t="s">
        <v>1161</v>
      </c>
      <c r="B39" s="576" t="s">
        <v>2147</v>
      </c>
      <c r="C39" s="577">
        <v>11</v>
      </c>
      <c r="D39" s="578">
        <v>0.02</v>
      </c>
      <c r="E39" s="575">
        <v>0</v>
      </c>
      <c r="F39" s="575">
        <v>0</v>
      </c>
    </row>
    <row r="40" spans="1:6">
      <c r="A40" s="572" t="s">
        <v>1161</v>
      </c>
      <c r="B40" s="576" t="s">
        <v>2148</v>
      </c>
      <c r="C40" s="577">
        <v>6</v>
      </c>
      <c r="D40" s="578">
        <v>0.02</v>
      </c>
      <c r="E40" s="575">
        <v>0</v>
      </c>
      <c r="F40" s="575">
        <v>0</v>
      </c>
    </row>
    <row r="41" spans="1:6">
      <c r="A41" s="572" t="s">
        <v>1161</v>
      </c>
      <c r="B41" s="576" t="s">
        <v>2149</v>
      </c>
      <c r="C41" s="577">
        <v>4</v>
      </c>
      <c r="D41" s="578">
        <v>0.02</v>
      </c>
      <c r="E41" s="575">
        <v>0</v>
      </c>
      <c r="F41" s="575">
        <v>0</v>
      </c>
    </row>
    <row r="42" spans="1:6" ht="30">
      <c r="A42" s="572" t="s">
        <v>1161</v>
      </c>
      <c r="B42" s="576" t="s">
        <v>2150</v>
      </c>
      <c r="C42" s="577">
        <v>1</v>
      </c>
      <c r="D42" s="578">
        <v>0.02</v>
      </c>
      <c r="E42" s="575">
        <v>0</v>
      </c>
      <c r="F42" s="575">
        <v>0</v>
      </c>
    </row>
    <row r="43" spans="1:6">
      <c r="A43" s="572" t="s">
        <v>1161</v>
      </c>
      <c r="B43" s="573" t="s">
        <v>2151</v>
      </c>
      <c r="C43" s="577"/>
      <c r="D43" s="578"/>
      <c r="E43" s="575"/>
      <c r="F43" s="575"/>
    </row>
    <row r="44" spans="1:6">
      <c r="A44" s="572" t="s">
        <v>1161</v>
      </c>
      <c r="B44" s="576" t="s">
        <v>2152</v>
      </c>
      <c r="C44" s="577">
        <v>5</v>
      </c>
      <c r="D44" s="578">
        <v>0.02</v>
      </c>
      <c r="E44" s="575">
        <v>0</v>
      </c>
      <c r="F44" s="575">
        <v>0</v>
      </c>
    </row>
    <row r="45" spans="1:6">
      <c r="A45" s="572" t="s">
        <v>289</v>
      </c>
      <c r="B45" s="573" t="s">
        <v>2145</v>
      </c>
      <c r="C45" s="574"/>
      <c r="D45" s="575"/>
      <c r="E45" s="576"/>
      <c r="F45" s="576"/>
    </row>
    <row r="46" spans="1:6">
      <c r="A46" s="572" t="s">
        <v>289</v>
      </c>
      <c r="B46" s="576" t="s">
        <v>2146</v>
      </c>
      <c r="C46" s="577">
        <v>98</v>
      </c>
      <c r="D46" s="578">
        <v>0.02</v>
      </c>
      <c r="E46" s="575">
        <v>0</v>
      </c>
      <c r="F46" s="575">
        <v>0</v>
      </c>
    </row>
    <row r="47" spans="1:6">
      <c r="A47" s="572" t="s">
        <v>289</v>
      </c>
      <c r="B47" s="576" t="s">
        <v>2147</v>
      </c>
      <c r="C47" s="577">
        <v>65</v>
      </c>
      <c r="D47" s="578">
        <v>0.02</v>
      </c>
      <c r="E47" s="575">
        <v>0</v>
      </c>
      <c r="F47" s="575">
        <v>0</v>
      </c>
    </row>
    <row r="48" spans="1:6">
      <c r="A48" s="572" t="s">
        <v>289</v>
      </c>
      <c r="B48" s="576" t="s">
        <v>2148</v>
      </c>
      <c r="C48" s="577">
        <v>30</v>
      </c>
      <c r="D48" s="578">
        <v>0.02</v>
      </c>
      <c r="E48" s="575">
        <v>0</v>
      </c>
      <c r="F48" s="575">
        <v>0</v>
      </c>
    </row>
    <row r="49" spans="1:6">
      <c r="A49" s="572" t="s">
        <v>289</v>
      </c>
      <c r="B49" s="576" t="s">
        <v>2149</v>
      </c>
      <c r="C49" s="577">
        <v>45</v>
      </c>
      <c r="D49" s="578">
        <v>0.02</v>
      </c>
      <c r="E49" s="575">
        <v>0</v>
      </c>
      <c r="F49" s="575"/>
    </row>
    <row r="50" spans="1:6" ht="30">
      <c r="A50" s="572" t="s">
        <v>289</v>
      </c>
      <c r="B50" s="576" t="s">
        <v>2150</v>
      </c>
      <c r="C50" s="577">
        <v>23</v>
      </c>
      <c r="D50" s="578">
        <v>0.02</v>
      </c>
      <c r="E50" s="575">
        <v>0</v>
      </c>
      <c r="F50" s="575"/>
    </row>
    <row r="51" spans="1:6">
      <c r="A51" s="572" t="s">
        <v>289</v>
      </c>
      <c r="B51" s="573" t="s">
        <v>2151</v>
      </c>
      <c r="C51" s="577"/>
      <c r="D51" s="578"/>
      <c r="E51" s="575"/>
      <c r="F51" s="575"/>
    </row>
    <row r="52" spans="1:6">
      <c r="A52" s="572" t="s">
        <v>289</v>
      </c>
      <c r="B52" s="576" t="s">
        <v>2152</v>
      </c>
      <c r="C52" s="577"/>
      <c r="D52" s="578"/>
      <c r="E52" s="575"/>
      <c r="F52" s="575"/>
    </row>
    <row r="53" spans="1:6" ht="15" customHeight="1">
      <c r="A53" s="576" t="s">
        <v>1347</v>
      </c>
      <c r="B53" s="573" t="s">
        <v>2145</v>
      </c>
      <c r="C53" s="576"/>
      <c r="D53" s="572"/>
      <c r="E53" s="572"/>
      <c r="F53" s="572"/>
    </row>
    <row r="54" spans="1:6">
      <c r="A54" s="576" t="s">
        <v>1347</v>
      </c>
      <c r="B54" s="576" t="s">
        <v>2146</v>
      </c>
      <c r="C54" s="577">
        <v>80</v>
      </c>
      <c r="D54" s="583">
        <v>0.02</v>
      </c>
      <c r="E54" s="577">
        <v>0</v>
      </c>
      <c r="F54" s="577">
        <v>0</v>
      </c>
    </row>
    <row r="55" spans="1:6">
      <c r="A55" s="576" t="s">
        <v>1347</v>
      </c>
      <c r="B55" s="576" t="s">
        <v>2147</v>
      </c>
      <c r="C55" s="577">
        <v>38</v>
      </c>
      <c r="D55" s="583">
        <v>0.02</v>
      </c>
      <c r="E55" s="577">
        <v>0</v>
      </c>
      <c r="F55" s="577">
        <v>0</v>
      </c>
    </row>
    <row r="56" spans="1:6">
      <c r="A56" s="576" t="s">
        <v>1347</v>
      </c>
      <c r="B56" s="576" t="s">
        <v>2148</v>
      </c>
      <c r="C56" s="577">
        <v>61</v>
      </c>
      <c r="D56" s="583">
        <v>0.02</v>
      </c>
      <c r="E56" s="577">
        <v>0</v>
      </c>
      <c r="F56" s="577">
        <v>0</v>
      </c>
    </row>
    <row r="57" spans="1:6">
      <c r="A57" s="576" t="s">
        <v>1347</v>
      </c>
      <c r="B57" s="576" t="s">
        <v>2149</v>
      </c>
      <c r="C57" s="577">
        <v>27</v>
      </c>
      <c r="D57" s="583">
        <v>0.02</v>
      </c>
      <c r="E57" s="577">
        <v>0</v>
      </c>
      <c r="F57" s="577">
        <v>0</v>
      </c>
    </row>
    <row r="58" spans="1:6" ht="30">
      <c r="A58" s="576" t="s">
        <v>1347</v>
      </c>
      <c r="B58" s="576" t="s">
        <v>2150</v>
      </c>
      <c r="C58" s="577">
        <v>6</v>
      </c>
      <c r="D58" s="583">
        <v>0.02</v>
      </c>
      <c r="E58" s="577">
        <v>0</v>
      </c>
      <c r="F58" s="577">
        <v>0</v>
      </c>
    </row>
    <row r="59" spans="1:6">
      <c r="A59" s="576" t="s">
        <v>1347</v>
      </c>
      <c r="B59" s="573" t="s">
        <v>2151</v>
      </c>
      <c r="C59" s="577"/>
      <c r="D59" s="583"/>
      <c r="E59" s="572"/>
      <c r="F59" s="572"/>
    </row>
    <row r="60" spans="1:6">
      <c r="A60" s="576" t="s">
        <v>1347</v>
      </c>
      <c r="B60" s="576" t="s">
        <v>2152</v>
      </c>
      <c r="C60" s="577">
        <v>7</v>
      </c>
      <c r="D60" s="583">
        <v>0.02</v>
      </c>
      <c r="E60" s="577">
        <v>0</v>
      </c>
      <c r="F60" s="577">
        <v>0</v>
      </c>
    </row>
    <row r="61" spans="1:6">
      <c r="A61" s="572" t="s">
        <v>1163</v>
      </c>
      <c r="B61" s="573" t="s">
        <v>2145</v>
      </c>
      <c r="C61" s="576">
        <v>0</v>
      </c>
      <c r="D61" s="576"/>
      <c r="E61" s="576"/>
      <c r="F61" s="576"/>
    </row>
    <row r="62" spans="1:6">
      <c r="A62" s="572" t="s">
        <v>1163</v>
      </c>
      <c r="B62" s="576" t="s">
        <v>2146</v>
      </c>
      <c r="C62" s="576">
        <v>84</v>
      </c>
      <c r="D62" s="583">
        <v>0.02</v>
      </c>
      <c r="E62" s="576"/>
      <c r="F62" s="576">
        <v>0</v>
      </c>
    </row>
    <row r="63" spans="1:6">
      <c r="A63" s="572" t="s">
        <v>1163</v>
      </c>
      <c r="B63" s="576" t="s">
        <v>2147</v>
      </c>
      <c r="C63" s="576">
        <v>48</v>
      </c>
      <c r="D63" s="583">
        <v>0.02</v>
      </c>
      <c r="E63" s="576"/>
      <c r="F63" s="576">
        <v>0</v>
      </c>
    </row>
    <row r="64" spans="1:6">
      <c r="A64" s="572" t="s">
        <v>1163</v>
      </c>
      <c r="B64" s="576" t="s">
        <v>2148</v>
      </c>
      <c r="C64" s="576">
        <v>15</v>
      </c>
      <c r="D64" s="583">
        <v>0.02</v>
      </c>
      <c r="E64" s="576"/>
      <c r="F64" s="576">
        <v>0</v>
      </c>
    </row>
    <row r="65" spans="1:6">
      <c r="A65" s="572" t="s">
        <v>1163</v>
      </c>
      <c r="B65" s="576" t="s">
        <v>2149</v>
      </c>
      <c r="C65" s="576">
        <v>28</v>
      </c>
      <c r="D65" s="583">
        <v>0.02</v>
      </c>
      <c r="E65" s="576"/>
      <c r="F65" s="576"/>
    </row>
    <row r="66" spans="1:6" ht="30">
      <c r="A66" s="572" t="s">
        <v>1163</v>
      </c>
      <c r="B66" s="576" t="s">
        <v>2150</v>
      </c>
      <c r="C66" s="576">
        <v>3</v>
      </c>
      <c r="D66" s="583">
        <v>0.02</v>
      </c>
      <c r="E66" s="576"/>
      <c r="F66" s="576"/>
    </row>
    <row r="67" spans="1:6">
      <c r="A67" s="572" t="s">
        <v>1163</v>
      </c>
      <c r="B67" s="573" t="s">
        <v>2151</v>
      </c>
      <c r="C67" s="576"/>
      <c r="D67" s="576"/>
      <c r="E67" s="576"/>
      <c r="F67" s="576"/>
    </row>
    <row r="68" spans="1:6">
      <c r="A68" s="572" t="s">
        <v>1163</v>
      </c>
      <c r="B68" s="576" t="s">
        <v>2152</v>
      </c>
      <c r="C68" s="576">
        <v>12</v>
      </c>
      <c r="D68" s="576"/>
      <c r="E68" s="576"/>
      <c r="F68" s="576"/>
    </row>
    <row r="69" spans="1:6">
      <c r="A69" s="572" t="s">
        <v>1164</v>
      </c>
      <c r="B69" s="573" t="s">
        <v>2145</v>
      </c>
      <c r="C69" s="576"/>
      <c r="D69" s="576"/>
      <c r="E69" s="576"/>
      <c r="F69" s="576"/>
    </row>
    <row r="70" spans="1:6">
      <c r="A70" s="572" t="s">
        <v>1164</v>
      </c>
      <c r="B70" s="576" t="s">
        <v>2146</v>
      </c>
      <c r="C70" s="576">
        <v>28</v>
      </c>
      <c r="D70" s="583">
        <v>0.02</v>
      </c>
      <c r="E70" s="576">
        <v>0</v>
      </c>
      <c r="F70" s="576">
        <v>0</v>
      </c>
    </row>
    <row r="71" spans="1:6">
      <c r="A71" s="572" t="s">
        <v>1164</v>
      </c>
      <c r="B71" s="576" t="s">
        <v>2147</v>
      </c>
      <c r="C71" s="576">
        <v>19</v>
      </c>
      <c r="D71" s="583">
        <v>0.02</v>
      </c>
      <c r="E71" s="576">
        <v>0</v>
      </c>
      <c r="F71" s="576">
        <v>0</v>
      </c>
    </row>
    <row r="72" spans="1:6">
      <c r="A72" s="572" t="s">
        <v>1164</v>
      </c>
      <c r="B72" s="576" t="s">
        <v>2148</v>
      </c>
      <c r="C72" s="576">
        <v>10</v>
      </c>
      <c r="D72" s="583">
        <v>0.02</v>
      </c>
      <c r="E72" s="576">
        <v>0</v>
      </c>
      <c r="F72" s="576">
        <v>0</v>
      </c>
    </row>
    <row r="73" spans="1:6">
      <c r="A73" s="572" t="s">
        <v>1164</v>
      </c>
      <c r="B73" s="576" t="s">
        <v>2149</v>
      </c>
      <c r="C73" s="576">
        <v>15</v>
      </c>
      <c r="D73" s="583">
        <v>0.02</v>
      </c>
      <c r="E73" s="576">
        <v>0</v>
      </c>
      <c r="F73" s="576">
        <v>0</v>
      </c>
    </row>
    <row r="74" spans="1:6" ht="30">
      <c r="A74" s="572" t="s">
        <v>1164</v>
      </c>
      <c r="B74" s="576" t="s">
        <v>2150</v>
      </c>
      <c r="C74" s="576">
        <v>6</v>
      </c>
      <c r="D74" s="583">
        <v>0.02</v>
      </c>
      <c r="E74" s="576">
        <v>0</v>
      </c>
      <c r="F74" s="576">
        <v>0</v>
      </c>
    </row>
    <row r="75" spans="1:6">
      <c r="A75" s="572" t="s">
        <v>1164</v>
      </c>
      <c r="B75" s="573" t="s">
        <v>2151</v>
      </c>
      <c r="C75" s="576"/>
      <c r="D75" s="576"/>
      <c r="E75" s="576"/>
      <c r="F75" s="576"/>
    </row>
    <row r="76" spans="1:6">
      <c r="A76" s="572" t="s">
        <v>1164</v>
      </c>
      <c r="B76" s="576" t="s">
        <v>2152</v>
      </c>
      <c r="C76" s="576">
        <v>9</v>
      </c>
      <c r="D76" s="583">
        <v>0.02</v>
      </c>
      <c r="E76" s="576">
        <v>0</v>
      </c>
      <c r="F76" s="576">
        <v>0</v>
      </c>
    </row>
    <row r="77" spans="1:6">
      <c r="A77" s="572" t="s">
        <v>729</v>
      </c>
      <c r="B77" s="573" t="s">
        <v>2145</v>
      </c>
      <c r="C77" s="576"/>
      <c r="D77" s="576"/>
      <c r="E77" s="576"/>
      <c r="F77" s="576"/>
    </row>
    <row r="78" spans="1:6">
      <c r="A78" s="572" t="s">
        <v>729</v>
      </c>
      <c r="B78" s="576" t="s">
        <v>2146</v>
      </c>
      <c r="C78" s="576">
        <v>32</v>
      </c>
      <c r="D78" s="583">
        <v>0.02</v>
      </c>
      <c r="E78" s="576">
        <v>0</v>
      </c>
      <c r="F78" s="576">
        <v>0</v>
      </c>
    </row>
    <row r="79" spans="1:6">
      <c r="A79" s="572" t="s">
        <v>729</v>
      </c>
      <c r="B79" s="576" t="s">
        <v>2147</v>
      </c>
      <c r="C79" s="576">
        <v>18</v>
      </c>
      <c r="D79" s="583">
        <v>0.02</v>
      </c>
      <c r="E79" s="576">
        <v>0</v>
      </c>
      <c r="F79" s="576">
        <v>0</v>
      </c>
    </row>
    <row r="80" spans="1:6">
      <c r="A80" s="572" t="s">
        <v>729</v>
      </c>
      <c r="B80" s="576" t="s">
        <v>2148</v>
      </c>
      <c r="C80" s="576">
        <v>6</v>
      </c>
      <c r="D80" s="583">
        <v>0.02</v>
      </c>
      <c r="E80" s="576">
        <v>0</v>
      </c>
      <c r="F80" s="576">
        <v>0</v>
      </c>
    </row>
    <row r="81" spans="1:6">
      <c r="A81" s="572" t="s">
        <v>729</v>
      </c>
      <c r="B81" s="576" t="s">
        <v>2149</v>
      </c>
      <c r="C81" s="576">
        <v>14</v>
      </c>
      <c r="D81" s="583">
        <v>0.02</v>
      </c>
      <c r="E81" s="576">
        <v>0</v>
      </c>
      <c r="F81" s="576">
        <v>0</v>
      </c>
    </row>
    <row r="82" spans="1:6" ht="30">
      <c r="A82" s="572" t="s">
        <v>729</v>
      </c>
      <c r="B82" s="576" t="s">
        <v>2150</v>
      </c>
      <c r="C82" s="576">
        <v>6</v>
      </c>
      <c r="D82" s="583">
        <v>0.02</v>
      </c>
      <c r="E82" s="576">
        <v>0</v>
      </c>
      <c r="F82" s="576">
        <v>0</v>
      </c>
    </row>
    <row r="83" spans="1:6">
      <c r="A83" s="572" t="s">
        <v>729</v>
      </c>
      <c r="B83" s="573" t="s">
        <v>2151</v>
      </c>
      <c r="C83" s="576"/>
      <c r="D83" s="576"/>
      <c r="E83" s="576"/>
      <c r="F83" s="576"/>
    </row>
    <row r="84" spans="1:6">
      <c r="A84" s="572" t="s">
        <v>729</v>
      </c>
      <c r="B84" s="576" t="s">
        <v>2152</v>
      </c>
      <c r="C84" s="576">
        <v>6</v>
      </c>
      <c r="D84" s="583">
        <v>0.02</v>
      </c>
      <c r="E84" s="576">
        <v>0</v>
      </c>
      <c r="F84" s="576">
        <v>0</v>
      </c>
    </row>
    <row r="85" spans="1:6">
      <c r="A85" s="572" t="s">
        <v>1165</v>
      </c>
      <c r="B85" s="573" t="s">
        <v>2145</v>
      </c>
      <c r="C85" s="576"/>
      <c r="D85" s="576"/>
      <c r="E85" s="576"/>
      <c r="F85" s="576"/>
    </row>
    <row r="86" spans="1:6">
      <c r="A86" s="572" t="s">
        <v>1165</v>
      </c>
      <c r="B86" s="576" t="s">
        <v>2146</v>
      </c>
      <c r="C86" s="576">
        <v>37</v>
      </c>
      <c r="D86" s="583">
        <v>0.02</v>
      </c>
      <c r="E86" s="576">
        <v>0</v>
      </c>
      <c r="F86" s="576">
        <v>0</v>
      </c>
    </row>
    <row r="87" spans="1:6">
      <c r="A87" s="572" t="s">
        <v>1165</v>
      </c>
      <c r="B87" s="576" t="s">
        <v>2147</v>
      </c>
      <c r="C87" s="576">
        <v>22</v>
      </c>
      <c r="D87" s="583">
        <v>0.02</v>
      </c>
      <c r="E87" s="576">
        <v>0</v>
      </c>
      <c r="F87" s="576">
        <v>0</v>
      </c>
    </row>
    <row r="88" spans="1:6">
      <c r="A88" s="572" t="s">
        <v>1165</v>
      </c>
      <c r="B88" s="576" t="s">
        <v>2148</v>
      </c>
      <c r="C88" s="576">
        <v>5</v>
      </c>
      <c r="D88" s="583">
        <v>0.02</v>
      </c>
      <c r="E88" s="576">
        <v>0</v>
      </c>
      <c r="F88" s="576">
        <v>0</v>
      </c>
    </row>
    <row r="89" spans="1:6">
      <c r="A89" s="572" t="s">
        <v>1165</v>
      </c>
      <c r="B89" s="576" t="s">
        <v>2149</v>
      </c>
      <c r="C89" s="576">
        <v>24</v>
      </c>
      <c r="D89" s="583">
        <v>0.02</v>
      </c>
      <c r="E89" s="576">
        <v>0</v>
      </c>
      <c r="F89" s="576">
        <v>0</v>
      </c>
    </row>
    <row r="90" spans="1:6" ht="30">
      <c r="A90" s="572" t="s">
        <v>1165</v>
      </c>
      <c r="B90" s="576" t="s">
        <v>2150</v>
      </c>
      <c r="C90" s="576">
        <v>9</v>
      </c>
      <c r="D90" s="583">
        <v>0.02</v>
      </c>
      <c r="E90" s="576">
        <v>0</v>
      </c>
      <c r="F90" s="576">
        <v>0</v>
      </c>
    </row>
    <row r="91" spans="1:6">
      <c r="A91" s="572" t="s">
        <v>1165</v>
      </c>
      <c r="B91" s="573" t="s">
        <v>2151</v>
      </c>
      <c r="C91" s="576"/>
      <c r="D91" s="576"/>
      <c r="E91" s="576"/>
      <c r="F91" s="576"/>
    </row>
    <row r="92" spans="1:6">
      <c r="A92" s="572" t="s">
        <v>1165</v>
      </c>
      <c r="B92" s="576" t="s">
        <v>2152</v>
      </c>
      <c r="C92" s="576">
        <v>11</v>
      </c>
      <c r="D92" s="583">
        <v>0.02</v>
      </c>
      <c r="E92" s="576">
        <v>0</v>
      </c>
      <c r="F92" s="576">
        <v>0</v>
      </c>
    </row>
    <row r="93" spans="1:6">
      <c r="A93" s="576" t="s">
        <v>1166</v>
      </c>
      <c r="B93" s="573" t="s">
        <v>2145</v>
      </c>
      <c r="C93" s="583"/>
      <c r="D93" s="572"/>
      <c r="E93" s="572"/>
      <c r="F93" s="572"/>
    </row>
    <row r="94" spans="1:6">
      <c r="A94" s="576" t="s">
        <v>1166</v>
      </c>
      <c r="B94" s="576" t="s">
        <v>2146</v>
      </c>
      <c r="C94" s="584">
        <v>54</v>
      </c>
      <c r="D94" s="583">
        <v>0.02</v>
      </c>
      <c r="E94" s="572">
        <v>0</v>
      </c>
      <c r="F94" s="572">
        <v>0</v>
      </c>
    </row>
    <row r="95" spans="1:6">
      <c r="A95" s="576" t="s">
        <v>1166</v>
      </c>
      <c r="B95" s="576" t="s">
        <v>2147</v>
      </c>
      <c r="C95" s="584">
        <v>8</v>
      </c>
      <c r="D95" s="583">
        <v>0.02</v>
      </c>
      <c r="E95" s="572">
        <v>0</v>
      </c>
      <c r="F95" s="572">
        <v>0</v>
      </c>
    </row>
    <row r="96" spans="1:6">
      <c r="A96" s="576" t="s">
        <v>1166</v>
      </c>
      <c r="B96" s="576" t="s">
        <v>2148</v>
      </c>
      <c r="C96" s="584">
        <v>4</v>
      </c>
      <c r="D96" s="583">
        <v>0.02</v>
      </c>
      <c r="E96" s="572">
        <v>0</v>
      </c>
      <c r="F96" s="572">
        <v>0</v>
      </c>
    </row>
    <row r="97" spans="1:6">
      <c r="A97" s="576" t="s">
        <v>1166</v>
      </c>
      <c r="B97" s="576" t="s">
        <v>2149</v>
      </c>
      <c r="C97" s="584">
        <v>35</v>
      </c>
      <c r="D97" s="583">
        <v>0.02</v>
      </c>
      <c r="E97" s="572">
        <v>0</v>
      </c>
      <c r="F97" s="572">
        <v>0</v>
      </c>
    </row>
    <row r="98" spans="1:6" ht="30">
      <c r="A98" s="576" t="s">
        <v>1166</v>
      </c>
      <c r="B98" s="576" t="s">
        <v>2150</v>
      </c>
      <c r="C98" s="584">
        <v>3</v>
      </c>
      <c r="D98" s="583">
        <v>0.02</v>
      </c>
      <c r="E98" s="572">
        <v>0</v>
      </c>
      <c r="F98" s="572">
        <v>0</v>
      </c>
    </row>
    <row r="99" spans="1:6">
      <c r="A99" s="576" t="s">
        <v>1166</v>
      </c>
      <c r="B99" s="573" t="s">
        <v>2151</v>
      </c>
      <c r="C99" s="584"/>
      <c r="D99" s="583"/>
      <c r="E99" s="572"/>
      <c r="F99" s="572"/>
    </row>
    <row r="100" spans="1:6">
      <c r="A100" s="576" t="s">
        <v>1166</v>
      </c>
      <c r="B100" s="576" t="s">
        <v>2152</v>
      </c>
      <c r="C100" s="584">
        <v>10</v>
      </c>
      <c r="D100" s="583">
        <v>0.02</v>
      </c>
      <c r="E100" s="572">
        <v>0</v>
      </c>
      <c r="F100" s="572">
        <v>0</v>
      </c>
    </row>
    <row r="101" spans="1:6">
      <c r="A101" s="880" t="s">
        <v>402</v>
      </c>
      <c r="B101" s="573" t="s">
        <v>2145</v>
      </c>
      <c r="C101" s="585"/>
      <c r="D101" s="585"/>
      <c r="E101" s="585"/>
      <c r="F101" s="585"/>
    </row>
    <row r="102" spans="1:6">
      <c r="A102" s="880"/>
      <c r="B102" s="576" t="s">
        <v>2146</v>
      </c>
      <c r="C102" s="585">
        <f>+C94+C86+C78+C70+C62+C54+C46+C38+C30+C22+C14+C6</f>
        <v>527</v>
      </c>
      <c r="D102" s="583">
        <v>0.02</v>
      </c>
      <c r="E102" s="585"/>
      <c r="F102" s="585"/>
    </row>
    <row r="103" spans="1:6">
      <c r="A103" s="880"/>
      <c r="B103" s="576" t="s">
        <v>2147</v>
      </c>
      <c r="C103" s="585">
        <f t="shared" ref="C103:C106" si="0">+C95+C87+C79+C71+C63+C55+C47+C39+C31+C23+C15+C7</f>
        <v>284</v>
      </c>
      <c r="D103" s="583">
        <v>0.02</v>
      </c>
      <c r="E103" s="585"/>
      <c r="F103" s="585"/>
    </row>
    <row r="104" spans="1:6">
      <c r="A104" s="880"/>
      <c r="B104" s="576" t="s">
        <v>2148</v>
      </c>
      <c r="C104" s="585">
        <f t="shared" si="0"/>
        <v>167</v>
      </c>
      <c r="D104" s="583">
        <v>0.02</v>
      </c>
      <c r="E104" s="585"/>
      <c r="F104" s="585"/>
    </row>
    <row r="105" spans="1:6">
      <c r="A105" s="880"/>
      <c r="B105" s="576" t="s">
        <v>2149</v>
      </c>
      <c r="C105" s="585">
        <f t="shared" si="0"/>
        <v>217</v>
      </c>
      <c r="D105" s="583">
        <v>0.02</v>
      </c>
      <c r="E105" s="585"/>
      <c r="F105" s="585"/>
    </row>
    <row r="106" spans="1:6" ht="30">
      <c r="A106" s="880"/>
      <c r="B106" s="576" t="s">
        <v>2150</v>
      </c>
      <c r="C106" s="585">
        <f t="shared" si="0"/>
        <v>63</v>
      </c>
      <c r="D106" s="583">
        <v>0.02</v>
      </c>
      <c r="E106" s="585"/>
      <c r="F106" s="585"/>
    </row>
    <row r="107" spans="1:6">
      <c r="A107" s="880"/>
      <c r="B107" s="573" t="s">
        <v>2151</v>
      </c>
      <c r="C107" s="585"/>
      <c r="D107" s="585"/>
      <c r="E107" s="585"/>
      <c r="F107" s="585"/>
    </row>
    <row r="108" spans="1:6">
      <c r="A108" s="880"/>
      <c r="B108" s="576" t="s">
        <v>2152</v>
      </c>
      <c r="C108" s="585">
        <f t="shared" ref="C108" si="1">+C100+C92+C84+C76+C68+C60+C52+C44+C36+C28+C20+C12</f>
        <v>72</v>
      </c>
      <c r="D108" s="585"/>
      <c r="E108" s="585"/>
      <c r="F108" s="585"/>
    </row>
  </sheetData>
  <autoFilter ref="A4:F108"/>
  <mergeCells count="1">
    <mergeCell ref="A101:A108"/>
  </mergeCells>
  <printOptions horizontalCentered="1" verticalCentered="1"/>
  <pageMargins left="0.5" right="0.5" top="0" bottom="0" header="0.5" footer="0.5"/>
  <pageSetup paperSize="9" orientation="portrait" verticalDpi="7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3"/>
  <sheetViews>
    <sheetView view="pageBreakPreview" topLeftCell="A19" workbookViewId="0">
      <selection activeCell="K43" sqref="K43"/>
    </sheetView>
  </sheetViews>
  <sheetFormatPr defaultColWidth="9.109375" defaultRowHeight="13.2"/>
  <cols>
    <col min="1" max="1" width="9.109375" style="564"/>
    <col min="2" max="2" width="17.88671875" style="564" customWidth="1"/>
    <col min="3" max="3" width="11.5546875" style="564" customWidth="1"/>
    <col min="4" max="4" width="14" style="564" customWidth="1"/>
    <col min="5" max="5" width="14.109375" style="564" customWidth="1"/>
    <col min="6" max="6" width="21" style="564" customWidth="1"/>
    <col min="7" max="16384" width="9.109375" style="564"/>
  </cols>
  <sheetData>
    <row r="1" spans="1:7" ht="15.75" customHeight="1">
      <c r="A1" s="586"/>
      <c r="B1" s="587" t="s">
        <v>2153</v>
      </c>
      <c r="C1" s="588"/>
      <c r="D1" s="588"/>
      <c r="E1" s="588"/>
      <c r="F1" s="588"/>
      <c r="G1" s="538"/>
    </row>
    <row r="2" spans="1:7">
      <c r="A2" s="586"/>
      <c r="B2" s="885" t="s">
        <v>2154</v>
      </c>
      <c r="C2" s="885"/>
      <c r="D2" s="885"/>
      <c r="E2" s="885"/>
      <c r="F2" s="885"/>
    </row>
    <row r="3" spans="1:7">
      <c r="A3" s="586"/>
      <c r="B3" s="589">
        <v>1</v>
      </c>
      <c r="C3" s="589">
        <v>2</v>
      </c>
      <c r="D3" s="589">
        <v>3</v>
      </c>
      <c r="E3" s="589">
        <v>4</v>
      </c>
      <c r="F3" s="589">
        <v>5</v>
      </c>
    </row>
    <row r="4" spans="1:7" ht="40.799999999999997">
      <c r="A4" s="590" t="s">
        <v>1048</v>
      </c>
      <c r="B4" s="591" t="s">
        <v>2155</v>
      </c>
      <c r="C4" s="591" t="s">
        <v>2156</v>
      </c>
      <c r="D4" s="591" t="s">
        <v>2157</v>
      </c>
      <c r="E4" s="591" t="s">
        <v>2143</v>
      </c>
      <c r="F4" s="591" t="s">
        <v>2158</v>
      </c>
    </row>
    <row r="5" spans="1:7" ht="13.5" customHeight="1">
      <c r="A5" s="882" t="s">
        <v>1158</v>
      </c>
      <c r="B5" s="304" t="s">
        <v>2159</v>
      </c>
      <c r="C5" s="304">
        <v>54</v>
      </c>
      <c r="D5" s="592" t="s">
        <v>2160</v>
      </c>
      <c r="E5" s="592">
        <v>0</v>
      </c>
      <c r="F5" s="304">
        <v>0</v>
      </c>
    </row>
    <row r="6" spans="1:7">
      <c r="A6" s="882"/>
      <c r="B6" s="304" t="s">
        <v>2161</v>
      </c>
      <c r="C6" s="304">
        <v>18</v>
      </c>
      <c r="D6" s="592" t="s">
        <v>2160</v>
      </c>
      <c r="E6" s="592">
        <v>0</v>
      </c>
      <c r="F6" s="304">
        <v>0</v>
      </c>
    </row>
    <row r="7" spans="1:7">
      <c r="A7" s="882"/>
      <c r="B7" s="304" t="s">
        <v>2162</v>
      </c>
      <c r="C7" s="304">
        <v>0</v>
      </c>
      <c r="D7" s="592" t="s">
        <v>2163</v>
      </c>
      <c r="E7" s="592">
        <v>0</v>
      </c>
      <c r="F7" s="304">
        <v>0</v>
      </c>
    </row>
    <row r="8" spans="1:7">
      <c r="A8" s="882" t="s">
        <v>1159</v>
      </c>
      <c r="B8" s="304" t="s">
        <v>2159</v>
      </c>
      <c r="C8" s="304">
        <v>55</v>
      </c>
      <c r="D8" s="592" t="s">
        <v>2160</v>
      </c>
      <c r="E8" s="592">
        <v>0</v>
      </c>
      <c r="F8" s="304">
        <v>0</v>
      </c>
    </row>
    <row r="9" spans="1:7">
      <c r="A9" s="882"/>
      <c r="B9" s="304" t="s">
        <v>2161</v>
      </c>
      <c r="C9" s="304">
        <v>5</v>
      </c>
      <c r="D9" s="592" t="s">
        <v>2160</v>
      </c>
      <c r="E9" s="592">
        <v>0</v>
      </c>
      <c r="F9" s="304">
        <v>0</v>
      </c>
    </row>
    <row r="10" spans="1:7">
      <c r="A10" s="882"/>
      <c r="B10" s="304" t="s">
        <v>2162</v>
      </c>
      <c r="C10" s="304">
        <v>1</v>
      </c>
      <c r="D10" s="592" t="s">
        <v>2163</v>
      </c>
      <c r="E10" s="592">
        <v>0</v>
      </c>
      <c r="F10" s="304">
        <v>0</v>
      </c>
    </row>
    <row r="11" spans="1:7">
      <c r="A11" s="886" t="s">
        <v>728</v>
      </c>
      <c r="B11" s="593" t="s">
        <v>2159</v>
      </c>
      <c r="C11" s="593">
        <v>50</v>
      </c>
      <c r="D11" s="592" t="s">
        <v>2160</v>
      </c>
      <c r="E11" s="594">
        <v>0</v>
      </c>
      <c r="F11" s="593">
        <v>0</v>
      </c>
    </row>
    <row r="12" spans="1:7">
      <c r="A12" s="886"/>
      <c r="B12" s="593" t="s">
        <v>2161</v>
      </c>
      <c r="C12" s="593">
        <v>5</v>
      </c>
      <c r="D12" s="592" t="s">
        <v>2160</v>
      </c>
      <c r="E12" s="594">
        <v>0</v>
      </c>
      <c r="F12" s="593">
        <v>0</v>
      </c>
    </row>
    <row r="13" spans="1:7">
      <c r="A13" s="886"/>
      <c r="B13" s="593" t="s">
        <v>2162</v>
      </c>
      <c r="C13" s="593">
        <v>0</v>
      </c>
      <c r="D13" s="592" t="s">
        <v>2163</v>
      </c>
      <c r="E13" s="594">
        <v>0</v>
      </c>
      <c r="F13" s="593">
        <v>0</v>
      </c>
    </row>
    <row r="14" spans="1:7">
      <c r="A14" s="886" t="s">
        <v>1160</v>
      </c>
      <c r="B14" s="593" t="s">
        <v>2159</v>
      </c>
      <c r="C14" s="593">
        <v>46</v>
      </c>
      <c r="D14" s="592" t="s">
        <v>2160</v>
      </c>
      <c r="E14" s="594">
        <v>0</v>
      </c>
      <c r="F14" s="593">
        <v>0</v>
      </c>
    </row>
    <row r="15" spans="1:7">
      <c r="A15" s="886"/>
      <c r="B15" s="593" t="s">
        <v>2161</v>
      </c>
      <c r="C15" s="593">
        <v>4</v>
      </c>
      <c r="D15" s="592" t="s">
        <v>2160</v>
      </c>
      <c r="E15" s="594">
        <v>0</v>
      </c>
      <c r="F15" s="593">
        <v>0</v>
      </c>
    </row>
    <row r="16" spans="1:7">
      <c r="A16" s="886"/>
      <c r="B16" s="593" t="s">
        <v>2162</v>
      </c>
      <c r="C16" s="593">
        <v>1</v>
      </c>
      <c r="D16" s="592" t="s">
        <v>2163</v>
      </c>
      <c r="E16" s="594">
        <v>0</v>
      </c>
      <c r="F16" s="593">
        <v>0</v>
      </c>
    </row>
    <row r="17" spans="1:6">
      <c r="A17" s="882" t="s">
        <v>1161</v>
      </c>
      <c r="B17" s="304" t="s">
        <v>2159</v>
      </c>
      <c r="C17" s="304">
        <v>156</v>
      </c>
      <c r="D17" s="592" t="s">
        <v>2160</v>
      </c>
      <c r="E17" s="592">
        <v>0</v>
      </c>
      <c r="F17" s="304">
        <v>0</v>
      </c>
    </row>
    <row r="18" spans="1:6">
      <c r="A18" s="882"/>
      <c r="B18" s="304" t="s">
        <v>2161</v>
      </c>
      <c r="C18" s="304">
        <v>16</v>
      </c>
      <c r="D18" s="592" t="s">
        <v>2160</v>
      </c>
      <c r="E18" s="592">
        <v>0</v>
      </c>
      <c r="F18" s="304">
        <v>0</v>
      </c>
    </row>
    <row r="19" spans="1:6">
      <c r="A19" s="882"/>
      <c r="B19" s="304" t="s">
        <v>2162</v>
      </c>
      <c r="C19" s="304">
        <v>1</v>
      </c>
      <c r="D19" s="592" t="s">
        <v>2163</v>
      </c>
      <c r="E19" s="592">
        <v>0</v>
      </c>
      <c r="F19" s="304">
        <v>0</v>
      </c>
    </row>
    <row r="20" spans="1:6">
      <c r="A20" s="882" t="s">
        <v>1162</v>
      </c>
      <c r="B20" s="304" t="s">
        <v>2159</v>
      </c>
      <c r="C20" s="304">
        <v>119</v>
      </c>
      <c r="D20" s="592" t="s">
        <v>2160</v>
      </c>
      <c r="E20" s="592">
        <v>0</v>
      </c>
      <c r="F20" s="304">
        <v>0</v>
      </c>
    </row>
    <row r="21" spans="1:6">
      <c r="A21" s="882"/>
      <c r="B21" s="304" t="s">
        <v>2161</v>
      </c>
      <c r="C21" s="304">
        <v>38</v>
      </c>
      <c r="D21" s="592" t="s">
        <v>2160</v>
      </c>
      <c r="E21" s="592">
        <v>0</v>
      </c>
      <c r="F21" s="304">
        <v>0</v>
      </c>
    </row>
    <row r="22" spans="1:6">
      <c r="A22" s="882"/>
      <c r="B22" s="304" t="s">
        <v>2162</v>
      </c>
      <c r="C22" s="304">
        <v>3</v>
      </c>
      <c r="D22" s="592" t="s">
        <v>2163</v>
      </c>
      <c r="E22" s="592">
        <v>0</v>
      </c>
      <c r="F22" s="304">
        <v>0</v>
      </c>
    </row>
    <row r="23" spans="1:6">
      <c r="A23" s="881" t="s">
        <v>2026</v>
      </c>
      <c r="B23" s="304" t="s">
        <v>2159</v>
      </c>
      <c r="C23" s="304">
        <v>168</v>
      </c>
      <c r="D23" s="592" t="s">
        <v>2160</v>
      </c>
      <c r="E23" s="592">
        <v>0</v>
      </c>
      <c r="F23" s="304">
        <v>0</v>
      </c>
    </row>
    <row r="24" spans="1:6">
      <c r="A24" s="882"/>
      <c r="B24" s="304" t="s">
        <v>2161</v>
      </c>
      <c r="C24" s="304">
        <v>19</v>
      </c>
      <c r="D24" s="592" t="s">
        <v>2160</v>
      </c>
      <c r="E24" s="592">
        <v>0</v>
      </c>
      <c r="F24" s="304">
        <v>0</v>
      </c>
    </row>
    <row r="25" spans="1:6">
      <c r="A25" s="882"/>
      <c r="B25" s="304" t="s">
        <v>2162</v>
      </c>
      <c r="C25" s="304">
        <v>2</v>
      </c>
      <c r="D25" s="592" t="s">
        <v>2163</v>
      </c>
      <c r="E25" s="592">
        <v>0</v>
      </c>
      <c r="F25" s="304">
        <v>0</v>
      </c>
    </row>
    <row r="26" spans="1:6">
      <c r="A26" s="881" t="s">
        <v>1163</v>
      </c>
      <c r="B26" s="586" t="s">
        <v>2159</v>
      </c>
      <c r="C26" s="586">
        <v>124</v>
      </c>
      <c r="D26" s="592" t="s">
        <v>2160</v>
      </c>
      <c r="E26" s="586">
        <v>0</v>
      </c>
      <c r="F26" s="586">
        <v>0</v>
      </c>
    </row>
    <row r="27" spans="1:6">
      <c r="A27" s="882"/>
      <c r="B27" s="586" t="s">
        <v>2161</v>
      </c>
      <c r="C27" s="586">
        <v>17</v>
      </c>
      <c r="D27" s="592" t="s">
        <v>2160</v>
      </c>
      <c r="E27" s="586">
        <v>0</v>
      </c>
      <c r="F27" s="586">
        <v>0</v>
      </c>
    </row>
    <row r="28" spans="1:6">
      <c r="A28" s="882"/>
      <c r="B28" s="586" t="s">
        <v>2162</v>
      </c>
      <c r="C28" s="586">
        <v>0</v>
      </c>
      <c r="D28" s="592" t="s">
        <v>2163</v>
      </c>
      <c r="E28" s="586">
        <v>0</v>
      </c>
      <c r="F28" s="586">
        <v>0</v>
      </c>
    </row>
    <row r="29" spans="1:6">
      <c r="A29" s="881" t="s">
        <v>1164</v>
      </c>
      <c r="B29" s="586" t="s">
        <v>2159</v>
      </c>
      <c r="C29" s="586">
        <v>31</v>
      </c>
      <c r="D29" s="592" t="s">
        <v>2160</v>
      </c>
      <c r="E29" s="586">
        <v>0</v>
      </c>
      <c r="F29" s="586">
        <v>0</v>
      </c>
    </row>
    <row r="30" spans="1:6">
      <c r="A30" s="882"/>
      <c r="B30" s="586" t="s">
        <v>2161</v>
      </c>
      <c r="C30" s="586">
        <v>8</v>
      </c>
      <c r="D30" s="592" t="s">
        <v>2160</v>
      </c>
      <c r="E30" s="586">
        <v>0</v>
      </c>
      <c r="F30" s="586">
        <v>0</v>
      </c>
    </row>
    <row r="31" spans="1:6">
      <c r="A31" s="882"/>
      <c r="B31" s="586" t="s">
        <v>2162</v>
      </c>
      <c r="C31" s="586">
        <v>1</v>
      </c>
      <c r="D31" s="592" t="s">
        <v>2163</v>
      </c>
      <c r="E31" s="586">
        <v>0</v>
      </c>
      <c r="F31" s="586">
        <v>0</v>
      </c>
    </row>
    <row r="32" spans="1:6">
      <c r="A32" s="881" t="s">
        <v>729</v>
      </c>
      <c r="B32" s="586" t="s">
        <v>2159</v>
      </c>
      <c r="C32" s="586">
        <v>28</v>
      </c>
      <c r="D32" s="592" t="s">
        <v>2160</v>
      </c>
      <c r="E32" s="586">
        <v>0</v>
      </c>
      <c r="F32" s="586">
        <v>0</v>
      </c>
    </row>
    <row r="33" spans="1:6">
      <c r="A33" s="882"/>
      <c r="B33" s="586" t="s">
        <v>2161</v>
      </c>
      <c r="C33" s="586">
        <v>6</v>
      </c>
      <c r="D33" s="592" t="s">
        <v>2160</v>
      </c>
      <c r="E33" s="586">
        <v>0</v>
      </c>
      <c r="F33" s="586">
        <v>0</v>
      </c>
    </row>
    <row r="34" spans="1:6">
      <c r="A34" s="882"/>
      <c r="B34" s="586" t="s">
        <v>2162</v>
      </c>
      <c r="C34" s="586">
        <v>0</v>
      </c>
      <c r="D34" s="592" t="s">
        <v>2163</v>
      </c>
      <c r="E34" s="586">
        <v>0</v>
      </c>
      <c r="F34" s="586">
        <v>0</v>
      </c>
    </row>
    <row r="35" spans="1:6">
      <c r="A35" s="881" t="s">
        <v>1165</v>
      </c>
      <c r="B35" s="586" t="s">
        <v>2159</v>
      </c>
      <c r="C35" s="586">
        <v>34</v>
      </c>
      <c r="D35" s="592" t="s">
        <v>2160</v>
      </c>
      <c r="E35" s="586">
        <v>0</v>
      </c>
      <c r="F35" s="586">
        <v>0</v>
      </c>
    </row>
    <row r="36" spans="1:6">
      <c r="A36" s="882"/>
      <c r="B36" s="586" t="s">
        <v>2161</v>
      </c>
      <c r="C36" s="586">
        <v>12</v>
      </c>
      <c r="D36" s="592" t="s">
        <v>2160</v>
      </c>
      <c r="E36" s="586">
        <v>0</v>
      </c>
      <c r="F36" s="586">
        <v>0</v>
      </c>
    </row>
    <row r="37" spans="1:6">
      <c r="A37" s="882"/>
      <c r="B37" s="586" t="s">
        <v>2162</v>
      </c>
      <c r="C37" s="586">
        <v>1</v>
      </c>
      <c r="D37" s="592" t="s">
        <v>2163</v>
      </c>
      <c r="E37" s="586">
        <v>0</v>
      </c>
      <c r="F37" s="586">
        <v>0</v>
      </c>
    </row>
    <row r="38" spans="1:6">
      <c r="A38" s="881" t="s">
        <v>1166</v>
      </c>
      <c r="B38" s="304" t="s">
        <v>2159</v>
      </c>
      <c r="C38" s="304">
        <v>65</v>
      </c>
      <c r="D38" s="592" t="s">
        <v>2160</v>
      </c>
      <c r="E38" s="592">
        <v>0</v>
      </c>
      <c r="F38" s="304">
        <v>0</v>
      </c>
    </row>
    <row r="39" spans="1:6">
      <c r="A39" s="882"/>
      <c r="B39" s="304" t="s">
        <v>2161</v>
      </c>
      <c r="C39" s="304">
        <v>10</v>
      </c>
      <c r="D39" s="592" t="s">
        <v>2160</v>
      </c>
      <c r="E39" s="592">
        <v>0</v>
      </c>
      <c r="F39" s="304">
        <v>0</v>
      </c>
    </row>
    <row r="40" spans="1:6">
      <c r="A40" s="882"/>
      <c r="B40" s="304" t="s">
        <v>2162</v>
      </c>
      <c r="C40" s="304">
        <v>3</v>
      </c>
      <c r="D40" s="592" t="s">
        <v>2163</v>
      </c>
      <c r="E40" s="592">
        <v>0</v>
      </c>
      <c r="F40" s="304">
        <v>0</v>
      </c>
    </row>
    <row r="41" spans="1:6">
      <c r="A41" s="883" t="s">
        <v>402</v>
      </c>
      <c r="B41" s="595" t="s">
        <v>2159</v>
      </c>
      <c r="C41" s="595">
        <f>+C5+C8+C11+C14+C17+C20+C23+C26+C29+C32+C35+C38</f>
        <v>930</v>
      </c>
      <c r="D41" s="596" t="s">
        <v>2160</v>
      </c>
      <c r="E41" s="596">
        <v>0</v>
      </c>
      <c r="F41" s="595">
        <v>0</v>
      </c>
    </row>
    <row r="42" spans="1:6">
      <c r="A42" s="884"/>
      <c r="B42" s="595" t="s">
        <v>2161</v>
      </c>
      <c r="C42" s="595">
        <f t="shared" ref="C42:C43" si="0">+C6+C9+C12+C15+C18+C21+C24+C27+C30+C33+C36+C39</f>
        <v>158</v>
      </c>
      <c r="D42" s="596" t="s">
        <v>2160</v>
      </c>
      <c r="E42" s="596">
        <v>0</v>
      </c>
      <c r="F42" s="595">
        <v>0</v>
      </c>
    </row>
    <row r="43" spans="1:6">
      <c r="A43" s="884"/>
      <c r="B43" s="595" t="s">
        <v>2162</v>
      </c>
      <c r="C43" s="595">
        <f t="shared" si="0"/>
        <v>13</v>
      </c>
      <c r="D43" s="596" t="s">
        <v>2163</v>
      </c>
      <c r="E43" s="596">
        <v>0</v>
      </c>
      <c r="F43" s="595">
        <v>0</v>
      </c>
    </row>
  </sheetData>
  <autoFilter ref="A4:F43"/>
  <mergeCells count="14">
    <mergeCell ref="A17:A19"/>
    <mergeCell ref="B2:F2"/>
    <mergeCell ref="A5:A7"/>
    <mergeCell ref="A8:A10"/>
    <mergeCell ref="A11:A13"/>
    <mergeCell ref="A14:A16"/>
    <mergeCell ref="A38:A40"/>
    <mergeCell ref="A41:A43"/>
    <mergeCell ref="A20:A22"/>
    <mergeCell ref="A23:A25"/>
    <mergeCell ref="A26:A28"/>
    <mergeCell ref="A29:A31"/>
    <mergeCell ref="A32:A34"/>
    <mergeCell ref="A35:A37"/>
  </mergeCells>
  <printOptions horizontalCentered="1" verticalCentered="1"/>
  <pageMargins left="0.75" right="0.75" top="1" bottom="1" header="0.5" footer="0.5"/>
  <pageSetup paperSize="9" orientation="portrait" verticalDpi="7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3"/>
  <sheetViews>
    <sheetView view="pageBreakPreview" zoomScale="130" workbookViewId="0">
      <pane xSplit="1" ySplit="4" topLeftCell="B36" activePane="bottomRight" state="frozen"/>
      <selection pane="topRight" activeCell="B1" sqref="B1"/>
      <selection pane="bottomLeft" activeCell="A5" sqref="A5"/>
      <selection pane="bottomRight" activeCell="C22" sqref="C22"/>
    </sheetView>
  </sheetViews>
  <sheetFormatPr defaultRowHeight="13.2"/>
  <cols>
    <col min="1" max="1" width="8.44140625" style="403" customWidth="1"/>
    <col min="2" max="2" width="14.44140625" style="403" customWidth="1"/>
    <col min="3" max="3" width="13.5546875" style="403" customWidth="1"/>
    <col min="4" max="4" width="10.88671875" style="403" customWidth="1"/>
    <col min="5" max="5" width="14.109375" style="403" customWidth="1"/>
    <col min="6" max="6" width="14.5546875" style="403" customWidth="1"/>
    <col min="7" max="256" width="8.88671875" style="403"/>
    <col min="257" max="257" width="6.88671875" style="403" customWidth="1"/>
    <col min="258" max="258" width="14.44140625" style="403" customWidth="1"/>
    <col min="259" max="259" width="13.5546875" style="403" customWidth="1"/>
    <col min="260" max="260" width="10.88671875" style="403" customWidth="1"/>
    <col min="261" max="261" width="14.109375" style="403" customWidth="1"/>
    <col min="262" max="262" width="14.5546875" style="403" customWidth="1"/>
    <col min="263" max="512" width="8.88671875" style="403"/>
    <col min="513" max="513" width="6.88671875" style="403" customWidth="1"/>
    <col min="514" max="514" width="14.44140625" style="403" customWidth="1"/>
    <col min="515" max="515" width="13.5546875" style="403" customWidth="1"/>
    <col min="516" max="516" width="10.88671875" style="403" customWidth="1"/>
    <col min="517" max="517" width="14.109375" style="403" customWidth="1"/>
    <col min="518" max="518" width="14.5546875" style="403" customWidth="1"/>
    <col min="519" max="768" width="8.88671875" style="403"/>
    <col min="769" max="769" width="6.88671875" style="403" customWidth="1"/>
    <col min="770" max="770" width="14.44140625" style="403" customWidth="1"/>
    <col min="771" max="771" width="13.5546875" style="403" customWidth="1"/>
    <col min="772" max="772" width="10.88671875" style="403" customWidth="1"/>
    <col min="773" max="773" width="14.109375" style="403" customWidth="1"/>
    <col min="774" max="774" width="14.5546875" style="403" customWidth="1"/>
    <col min="775" max="1024" width="8.88671875" style="403"/>
    <col min="1025" max="1025" width="6.88671875" style="403" customWidth="1"/>
    <col min="1026" max="1026" width="14.44140625" style="403" customWidth="1"/>
    <col min="1027" max="1027" width="13.5546875" style="403" customWidth="1"/>
    <col min="1028" max="1028" width="10.88671875" style="403" customWidth="1"/>
    <col min="1029" max="1029" width="14.109375" style="403" customWidth="1"/>
    <col min="1030" max="1030" width="14.5546875" style="403" customWidth="1"/>
    <col min="1031" max="1280" width="8.88671875" style="403"/>
    <col min="1281" max="1281" width="6.88671875" style="403" customWidth="1"/>
    <col min="1282" max="1282" width="14.44140625" style="403" customWidth="1"/>
    <col min="1283" max="1283" width="13.5546875" style="403" customWidth="1"/>
    <col min="1284" max="1284" width="10.88671875" style="403" customWidth="1"/>
    <col min="1285" max="1285" width="14.109375" style="403" customWidth="1"/>
    <col min="1286" max="1286" width="14.5546875" style="403" customWidth="1"/>
    <col min="1287" max="1536" width="8.88671875" style="403"/>
    <col min="1537" max="1537" width="6.88671875" style="403" customWidth="1"/>
    <col min="1538" max="1538" width="14.44140625" style="403" customWidth="1"/>
    <col min="1539" max="1539" width="13.5546875" style="403" customWidth="1"/>
    <col min="1540" max="1540" width="10.88671875" style="403" customWidth="1"/>
    <col min="1541" max="1541" width="14.109375" style="403" customWidth="1"/>
    <col min="1542" max="1542" width="14.5546875" style="403" customWidth="1"/>
    <col min="1543" max="1792" width="8.88671875" style="403"/>
    <col min="1793" max="1793" width="6.88671875" style="403" customWidth="1"/>
    <col min="1794" max="1794" width="14.44140625" style="403" customWidth="1"/>
    <col min="1795" max="1795" width="13.5546875" style="403" customWidth="1"/>
    <col min="1796" max="1796" width="10.88671875" style="403" customWidth="1"/>
    <col min="1797" max="1797" width="14.109375" style="403" customWidth="1"/>
    <col min="1798" max="1798" width="14.5546875" style="403" customWidth="1"/>
    <col min="1799" max="2048" width="8.88671875" style="403"/>
    <col min="2049" max="2049" width="6.88671875" style="403" customWidth="1"/>
    <col min="2050" max="2050" width="14.44140625" style="403" customWidth="1"/>
    <col min="2051" max="2051" width="13.5546875" style="403" customWidth="1"/>
    <col min="2052" max="2052" width="10.88671875" style="403" customWidth="1"/>
    <col min="2053" max="2053" width="14.109375" style="403" customWidth="1"/>
    <col min="2054" max="2054" width="14.5546875" style="403" customWidth="1"/>
    <col min="2055" max="2304" width="8.88671875" style="403"/>
    <col min="2305" max="2305" width="6.88671875" style="403" customWidth="1"/>
    <col min="2306" max="2306" width="14.44140625" style="403" customWidth="1"/>
    <col min="2307" max="2307" width="13.5546875" style="403" customWidth="1"/>
    <col min="2308" max="2308" width="10.88671875" style="403" customWidth="1"/>
    <col min="2309" max="2309" width="14.109375" style="403" customWidth="1"/>
    <col min="2310" max="2310" width="14.5546875" style="403" customWidth="1"/>
    <col min="2311" max="2560" width="8.88671875" style="403"/>
    <col min="2561" max="2561" width="6.88671875" style="403" customWidth="1"/>
    <col min="2562" max="2562" width="14.44140625" style="403" customWidth="1"/>
    <col min="2563" max="2563" width="13.5546875" style="403" customWidth="1"/>
    <col min="2564" max="2564" width="10.88671875" style="403" customWidth="1"/>
    <col min="2565" max="2565" width="14.109375" style="403" customWidth="1"/>
    <col min="2566" max="2566" width="14.5546875" style="403" customWidth="1"/>
    <col min="2567" max="2816" width="8.88671875" style="403"/>
    <col min="2817" max="2817" width="6.88671875" style="403" customWidth="1"/>
    <col min="2818" max="2818" width="14.44140625" style="403" customWidth="1"/>
    <col min="2819" max="2819" width="13.5546875" style="403" customWidth="1"/>
    <col min="2820" max="2820" width="10.88671875" style="403" customWidth="1"/>
    <col min="2821" max="2821" width="14.109375" style="403" customWidth="1"/>
    <col min="2822" max="2822" width="14.5546875" style="403" customWidth="1"/>
    <col min="2823" max="3072" width="8.88671875" style="403"/>
    <col min="3073" max="3073" width="6.88671875" style="403" customWidth="1"/>
    <col min="3074" max="3074" width="14.44140625" style="403" customWidth="1"/>
    <col min="3075" max="3075" width="13.5546875" style="403" customWidth="1"/>
    <col min="3076" max="3076" width="10.88671875" style="403" customWidth="1"/>
    <col min="3077" max="3077" width="14.109375" style="403" customWidth="1"/>
    <col min="3078" max="3078" width="14.5546875" style="403" customWidth="1"/>
    <col min="3079" max="3328" width="8.88671875" style="403"/>
    <col min="3329" max="3329" width="6.88671875" style="403" customWidth="1"/>
    <col min="3330" max="3330" width="14.44140625" style="403" customWidth="1"/>
    <col min="3331" max="3331" width="13.5546875" style="403" customWidth="1"/>
    <col min="3332" max="3332" width="10.88671875" style="403" customWidth="1"/>
    <col min="3333" max="3333" width="14.109375" style="403" customWidth="1"/>
    <col min="3334" max="3334" width="14.5546875" style="403" customWidth="1"/>
    <col min="3335" max="3584" width="8.88671875" style="403"/>
    <col min="3585" max="3585" width="6.88671875" style="403" customWidth="1"/>
    <col min="3586" max="3586" width="14.44140625" style="403" customWidth="1"/>
    <col min="3587" max="3587" width="13.5546875" style="403" customWidth="1"/>
    <col min="3588" max="3588" width="10.88671875" style="403" customWidth="1"/>
    <col min="3589" max="3589" width="14.109375" style="403" customWidth="1"/>
    <col min="3590" max="3590" width="14.5546875" style="403" customWidth="1"/>
    <col min="3591" max="3840" width="8.88671875" style="403"/>
    <col min="3841" max="3841" width="6.88671875" style="403" customWidth="1"/>
    <col min="3842" max="3842" width="14.44140625" style="403" customWidth="1"/>
    <col min="3843" max="3843" width="13.5546875" style="403" customWidth="1"/>
    <col min="3844" max="3844" width="10.88671875" style="403" customWidth="1"/>
    <col min="3845" max="3845" width="14.109375" style="403" customWidth="1"/>
    <col min="3846" max="3846" width="14.5546875" style="403" customWidth="1"/>
    <col min="3847" max="4096" width="8.88671875" style="403"/>
    <col min="4097" max="4097" width="6.88671875" style="403" customWidth="1"/>
    <col min="4098" max="4098" width="14.44140625" style="403" customWidth="1"/>
    <col min="4099" max="4099" width="13.5546875" style="403" customWidth="1"/>
    <col min="4100" max="4100" width="10.88671875" style="403" customWidth="1"/>
    <col min="4101" max="4101" width="14.109375" style="403" customWidth="1"/>
    <col min="4102" max="4102" width="14.5546875" style="403" customWidth="1"/>
    <col min="4103" max="4352" width="8.88671875" style="403"/>
    <col min="4353" max="4353" width="6.88671875" style="403" customWidth="1"/>
    <col min="4354" max="4354" width="14.44140625" style="403" customWidth="1"/>
    <col min="4355" max="4355" width="13.5546875" style="403" customWidth="1"/>
    <col min="4356" max="4356" width="10.88671875" style="403" customWidth="1"/>
    <col min="4357" max="4357" width="14.109375" style="403" customWidth="1"/>
    <col min="4358" max="4358" width="14.5546875" style="403" customWidth="1"/>
    <col min="4359" max="4608" width="8.88671875" style="403"/>
    <col min="4609" max="4609" width="6.88671875" style="403" customWidth="1"/>
    <col min="4610" max="4610" width="14.44140625" style="403" customWidth="1"/>
    <col min="4611" max="4611" width="13.5546875" style="403" customWidth="1"/>
    <col min="4612" max="4612" width="10.88671875" style="403" customWidth="1"/>
    <col min="4613" max="4613" width="14.109375" style="403" customWidth="1"/>
    <col min="4614" max="4614" width="14.5546875" style="403" customWidth="1"/>
    <col min="4615" max="4864" width="8.88671875" style="403"/>
    <col min="4865" max="4865" width="6.88671875" style="403" customWidth="1"/>
    <col min="4866" max="4866" width="14.44140625" style="403" customWidth="1"/>
    <col min="4867" max="4867" width="13.5546875" style="403" customWidth="1"/>
    <col min="4868" max="4868" width="10.88671875" style="403" customWidth="1"/>
    <col min="4869" max="4869" width="14.109375" style="403" customWidth="1"/>
    <col min="4870" max="4870" width="14.5546875" style="403" customWidth="1"/>
    <col min="4871" max="5120" width="8.88671875" style="403"/>
    <col min="5121" max="5121" width="6.88671875" style="403" customWidth="1"/>
    <col min="5122" max="5122" width="14.44140625" style="403" customWidth="1"/>
    <col min="5123" max="5123" width="13.5546875" style="403" customWidth="1"/>
    <col min="5124" max="5124" width="10.88671875" style="403" customWidth="1"/>
    <col min="5125" max="5125" width="14.109375" style="403" customWidth="1"/>
    <col min="5126" max="5126" width="14.5546875" style="403" customWidth="1"/>
    <col min="5127" max="5376" width="8.88671875" style="403"/>
    <col min="5377" max="5377" width="6.88671875" style="403" customWidth="1"/>
    <col min="5378" max="5378" width="14.44140625" style="403" customWidth="1"/>
    <col min="5379" max="5379" width="13.5546875" style="403" customWidth="1"/>
    <col min="5380" max="5380" width="10.88671875" style="403" customWidth="1"/>
    <col min="5381" max="5381" width="14.109375" style="403" customWidth="1"/>
    <col min="5382" max="5382" width="14.5546875" style="403" customWidth="1"/>
    <col min="5383" max="5632" width="8.88671875" style="403"/>
    <col min="5633" max="5633" width="6.88671875" style="403" customWidth="1"/>
    <col min="5634" max="5634" width="14.44140625" style="403" customWidth="1"/>
    <col min="5635" max="5635" width="13.5546875" style="403" customWidth="1"/>
    <col min="5636" max="5636" width="10.88671875" style="403" customWidth="1"/>
    <col min="5637" max="5637" width="14.109375" style="403" customWidth="1"/>
    <col min="5638" max="5638" width="14.5546875" style="403" customWidth="1"/>
    <col min="5639" max="5888" width="8.88671875" style="403"/>
    <col min="5889" max="5889" width="6.88671875" style="403" customWidth="1"/>
    <col min="5890" max="5890" width="14.44140625" style="403" customWidth="1"/>
    <col min="5891" max="5891" width="13.5546875" style="403" customWidth="1"/>
    <col min="5892" max="5892" width="10.88671875" style="403" customWidth="1"/>
    <col min="5893" max="5893" width="14.109375" style="403" customWidth="1"/>
    <col min="5894" max="5894" width="14.5546875" style="403" customWidth="1"/>
    <col min="5895" max="6144" width="8.88671875" style="403"/>
    <col min="6145" max="6145" width="6.88671875" style="403" customWidth="1"/>
    <col min="6146" max="6146" width="14.44140625" style="403" customWidth="1"/>
    <col min="6147" max="6147" width="13.5546875" style="403" customWidth="1"/>
    <col min="6148" max="6148" width="10.88671875" style="403" customWidth="1"/>
    <col min="6149" max="6149" width="14.109375" style="403" customWidth="1"/>
    <col min="6150" max="6150" width="14.5546875" style="403" customWidth="1"/>
    <col min="6151" max="6400" width="8.88671875" style="403"/>
    <col min="6401" max="6401" width="6.88671875" style="403" customWidth="1"/>
    <col min="6402" max="6402" width="14.44140625" style="403" customWidth="1"/>
    <col min="6403" max="6403" width="13.5546875" style="403" customWidth="1"/>
    <col min="6404" max="6404" width="10.88671875" style="403" customWidth="1"/>
    <col min="6405" max="6405" width="14.109375" style="403" customWidth="1"/>
    <col min="6406" max="6406" width="14.5546875" style="403" customWidth="1"/>
    <col min="6407" max="6656" width="8.88671875" style="403"/>
    <col min="6657" max="6657" width="6.88671875" style="403" customWidth="1"/>
    <col min="6658" max="6658" width="14.44140625" style="403" customWidth="1"/>
    <col min="6659" max="6659" width="13.5546875" style="403" customWidth="1"/>
    <col min="6660" max="6660" width="10.88671875" style="403" customWidth="1"/>
    <col min="6661" max="6661" width="14.109375" style="403" customWidth="1"/>
    <col min="6662" max="6662" width="14.5546875" style="403" customWidth="1"/>
    <col min="6663" max="6912" width="8.88671875" style="403"/>
    <col min="6913" max="6913" width="6.88671875" style="403" customWidth="1"/>
    <col min="6914" max="6914" width="14.44140625" style="403" customWidth="1"/>
    <col min="6915" max="6915" width="13.5546875" style="403" customWidth="1"/>
    <col min="6916" max="6916" width="10.88671875" style="403" customWidth="1"/>
    <col min="6917" max="6917" width="14.109375" style="403" customWidth="1"/>
    <col min="6918" max="6918" width="14.5546875" style="403" customWidth="1"/>
    <col min="6919" max="7168" width="8.88671875" style="403"/>
    <col min="7169" max="7169" width="6.88671875" style="403" customWidth="1"/>
    <col min="7170" max="7170" width="14.44140625" style="403" customWidth="1"/>
    <col min="7171" max="7171" width="13.5546875" style="403" customWidth="1"/>
    <col min="7172" max="7172" width="10.88671875" style="403" customWidth="1"/>
    <col min="7173" max="7173" width="14.109375" style="403" customWidth="1"/>
    <col min="7174" max="7174" width="14.5546875" style="403" customWidth="1"/>
    <col min="7175" max="7424" width="8.88671875" style="403"/>
    <col min="7425" max="7425" width="6.88671875" style="403" customWidth="1"/>
    <col min="7426" max="7426" width="14.44140625" style="403" customWidth="1"/>
    <col min="7427" max="7427" width="13.5546875" style="403" customWidth="1"/>
    <col min="7428" max="7428" width="10.88671875" style="403" customWidth="1"/>
    <col min="7429" max="7429" width="14.109375" style="403" customWidth="1"/>
    <col min="7430" max="7430" width="14.5546875" style="403" customWidth="1"/>
    <col min="7431" max="7680" width="8.88671875" style="403"/>
    <col min="7681" max="7681" width="6.88671875" style="403" customWidth="1"/>
    <col min="7682" max="7682" width="14.44140625" style="403" customWidth="1"/>
    <col min="7683" max="7683" width="13.5546875" style="403" customWidth="1"/>
    <col min="7684" max="7684" width="10.88671875" style="403" customWidth="1"/>
    <col min="7685" max="7685" width="14.109375" style="403" customWidth="1"/>
    <col min="7686" max="7686" width="14.5546875" style="403" customWidth="1"/>
    <col min="7687" max="7936" width="8.88671875" style="403"/>
    <col min="7937" max="7937" width="6.88671875" style="403" customWidth="1"/>
    <col min="7938" max="7938" width="14.44140625" style="403" customWidth="1"/>
    <col min="7939" max="7939" width="13.5546875" style="403" customWidth="1"/>
    <col min="7940" max="7940" width="10.88671875" style="403" customWidth="1"/>
    <col min="7941" max="7941" width="14.109375" style="403" customWidth="1"/>
    <col min="7942" max="7942" width="14.5546875" style="403" customWidth="1"/>
    <col min="7943" max="8192" width="8.88671875" style="403"/>
    <col min="8193" max="8193" width="6.88671875" style="403" customWidth="1"/>
    <col min="8194" max="8194" width="14.44140625" style="403" customWidth="1"/>
    <col min="8195" max="8195" width="13.5546875" style="403" customWidth="1"/>
    <col min="8196" max="8196" width="10.88671875" style="403" customWidth="1"/>
    <col min="8197" max="8197" width="14.109375" style="403" customWidth="1"/>
    <col min="8198" max="8198" width="14.5546875" style="403" customWidth="1"/>
    <col min="8199" max="8448" width="8.88671875" style="403"/>
    <col min="8449" max="8449" width="6.88671875" style="403" customWidth="1"/>
    <col min="8450" max="8450" width="14.44140625" style="403" customWidth="1"/>
    <col min="8451" max="8451" width="13.5546875" style="403" customWidth="1"/>
    <col min="8452" max="8452" width="10.88671875" style="403" customWidth="1"/>
    <col min="8453" max="8453" width="14.109375" style="403" customWidth="1"/>
    <col min="8454" max="8454" width="14.5546875" style="403" customWidth="1"/>
    <col min="8455" max="8704" width="8.88671875" style="403"/>
    <col min="8705" max="8705" width="6.88671875" style="403" customWidth="1"/>
    <col min="8706" max="8706" width="14.44140625" style="403" customWidth="1"/>
    <col min="8707" max="8707" width="13.5546875" style="403" customWidth="1"/>
    <col min="8708" max="8708" width="10.88671875" style="403" customWidth="1"/>
    <col min="8709" max="8709" width="14.109375" style="403" customWidth="1"/>
    <col min="8710" max="8710" width="14.5546875" style="403" customWidth="1"/>
    <col min="8711" max="8960" width="8.88671875" style="403"/>
    <col min="8961" max="8961" width="6.88671875" style="403" customWidth="1"/>
    <col min="8962" max="8962" width="14.44140625" style="403" customWidth="1"/>
    <col min="8963" max="8963" width="13.5546875" style="403" customWidth="1"/>
    <col min="8964" max="8964" width="10.88671875" style="403" customWidth="1"/>
    <col min="8965" max="8965" width="14.109375" style="403" customWidth="1"/>
    <col min="8966" max="8966" width="14.5546875" style="403" customWidth="1"/>
    <col min="8967" max="9216" width="8.88671875" style="403"/>
    <col min="9217" max="9217" width="6.88671875" style="403" customWidth="1"/>
    <col min="9218" max="9218" width="14.44140625" style="403" customWidth="1"/>
    <col min="9219" max="9219" width="13.5546875" style="403" customWidth="1"/>
    <col min="9220" max="9220" width="10.88671875" style="403" customWidth="1"/>
    <col min="9221" max="9221" width="14.109375" style="403" customWidth="1"/>
    <col min="9222" max="9222" width="14.5546875" style="403" customWidth="1"/>
    <col min="9223" max="9472" width="8.88671875" style="403"/>
    <col min="9473" max="9473" width="6.88671875" style="403" customWidth="1"/>
    <col min="9474" max="9474" width="14.44140625" style="403" customWidth="1"/>
    <col min="9475" max="9475" width="13.5546875" style="403" customWidth="1"/>
    <col min="9476" max="9476" width="10.88671875" style="403" customWidth="1"/>
    <col min="9477" max="9477" width="14.109375" style="403" customWidth="1"/>
    <col min="9478" max="9478" width="14.5546875" style="403" customWidth="1"/>
    <col min="9479" max="9728" width="8.88671875" style="403"/>
    <col min="9729" max="9729" width="6.88671875" style="403" customWidth="1"/>
    <col min="9730" max="9730" width="14.44140625" style="403" customWidth="1"/>
    <col min="9731" max="9731" width="13.5546875" style="403" customWidth="1"/>
    <col min="9732" max="9732" width="10.88671875" style="403" customWidth="1"/>
    <col min="9733" max="9733" width="14.109375" style="403" customWidth="1"/>
    <col min="9734" max="9734" width="14.5546875" style="403" customWidth="1"/>
    <col min="9735" max="9984" width="8.88671875" style="403"/>
    <col min="9985" max="9985" width="6.88671875" style="403" customWidth="1"/>
    <col min="9986" max="9986" width="14.44140625" style="403" customWidth="1"/>
    <col min="9987" max="9987" width="13.5546875" style="403" customWidth="1"/>
    <col min="9988" max="9988" width="10.88671875" style="403" customWidth="1"/>
    <col min="9989" max="9989" width="14.109375" style="403" customWidth="1"/>
    <col min="9990" max="9990" width="14.5546875" style="403" customWidth="1"/>
    <col min="9991" max="10240" width="8.88671875" style="403"/>
    <col min="10241" max="10241" width="6.88671875" style="403" customWidth="1"/>
    <col min="10242" max="10242" width="14.44140625" style="403" customWidth="1"/>
    <col min="10243" max="10243" width="13.5546875" style="403" customWidth="1"/>
    <col min="10244" max="10244" width="10.88671875" style="403" customWidth="1"/>
    <col min="10245" max="10245" width="14.109375" style="403" customWidth="1"/>
    <col min="10246" max="10246" width="14.5546875" style="403" customWidth="1"/>
    <col min="10247" max="10496" width="8.88671875" style="403"/>
    <col min="10497" max="10497" width="6.88671875" style="403" customWidth="1"/>
    <col min="10498" max="10498" width="14.44140625" style="403" customWidth="1"/>
    <col min="10499" max="10499" width="13.5546875" style="403" customWidth="1"/>
    <col min="10500" max="10500" width="10.88671875" style="403" customWidth="1"/>
    <col min="10501" max="10501" width="14.109375" style="403" customWidth="1"/>
    <col min="10502" max="10502" width="14.5546875" style="403" customWidth="1"/>
    <col min="10503" max="10752" width="8.88671875" style="403"/>
    <col min="10753" max="10753" width="6.88671875" style="403" customWidth="1"/>
    <col min="10754" max="10754" width="14.44140625" style="403" customWidth="1"/>
    <col min="10755" max="10755" width="13.5546875" style="403" customWidth="1"/>
    <col min="10756" max="10756" width="10.88671875" style="403" customWidth="1"/>
    <col min="10757" max="10757" width="14.109375" style="403" customWidth="1"/>
    <col min="10758" max="10758" width="14.5546875" style="403" customWidth="1"/>
    <col min="10759" max="11008" width="8.88671875" style="403"/>
    <col min="11009" max="11009" width="6.88671875" style="403" customWidth="1"/>
    <col min="11010" max="11010" width="14.44140625" style="403" customWidth="1"/>
    <col min="11011" max="11011" width="13.5546875" style="403" customWidth="1"/>
    <col min="11012" max="11012" width="10.88671875" style="403" customWidth="1"/>
    <col min="11013" max="11013" width="14.109375" style="403" customWidth="1"/>
    <col min="11014" max="11014" width="14.5546875" style="403" customWidth="1"/>
    <col min="11015" max="11264" width="8.88671875" style="403"/>
    <col min="11265" max="11265" width="6.88671875" style="403" customWidth="1"/>
    <col min="11266" max="11266" width="14.44140625" style="403" customWidth="1"/>
    <col min="11267" max="11267" width="13.5546875" style="403" customWidth="1"/>
    <col min="11268" max="11268" width="10.88671875" style="403" customWidth="1"/>
    <col min="11269" max="11269" width="14.109375" style="403" customWidth="1"/>
    <col min="11270" max="11270" width="14.5546875" style="403" customWidth="1"/>
    <col min="11271" max="11520" width="8.88671875" style="403"/>
    <col min="11521" max="11521" width="6.88671875" style="403" customWidth="1"/>
    <col min="11522" max="11522" width="14.44140625" style="403" customWidth="1"/>
    <col min="11523" max="11523" width="13.5546875" style="403" customWidth="1"/>
    <col min="11524" max="11524" width="10.88671875" style="403" customWidth="1"/>
    <col min="11525" max="11525" width="14.109375" style="403" customWidth="1"/>
    <col min="11526" max="11526" width="14.5546875" style="403" customWidth="1"/>
    <col min="11527" max="11776" width="8.88671875" style="403"/>
    <col min="11777" max="11777" width="6.88671875" style="403" customWidth="1"/>
    <col min="11778" max="11778" width="14.44140625" style="403" customWidth="1"/>
    <col min="11779" max="11779" width="13.5546875" style="403" customWidth="1"/>
    <col min="11780" max="11780" width="10.88671875" style="403" customWidth="1"/>
    <col min="11781" max="11781" width="14.109375" style="403" customWidth="1"/>
    <col min="11782" max="11782" width="14.5546875" style="403" customWidth="1"/>
    <col min="11783" max="12032" width="8.88671875" style="403"/>
    <col min="12033" max="12033" width="6.88671875" style="403" customWidth="1"/>
    <col min="12034" max="12034" width="14.44140625" style="403" customWidth="1"/>
    <col min="12035" max="12035" width="13.5546875" style="403" customWidth="1"/>
    <col min="12036" max="12036" width="10.88671875" style="403" customWidth="1"/>
    <col min="12037" max="12037" width="14.109375" style="403" customWidth="1"/>
    <col min="12038" max="12038" width="14.5546875" style="403" customWidth="1"/>
    <col min="12039" max="12288" width="8.88671875" style="403"/>
    <col min="12289" max="12289" width="6.88671875" style="403" customWidth="1"/>
    <col min="12290" max="12290" width="14.44140625" style="403" customWidth="1"/>
    <col min="12291" max="12291" width="13.5546875" style="403" customWidth="1"/>
    <col min="12292" max="12292" width="10.88671875" style="403" customWidth="1"/>
    <col min="12293" max="12293" width="14.109375" style="403" customWidth="1"/>
    <col min="12294" max="12294" width="14.5546875" style="403" customWidth="1"/>
    <col min="12295" max="12544" width="8.88671875" style="403"/>
    <col min="12545" max="12545" width="6.88671875" style="403" customWidth="1"/>
    <col min="12546" max="12546" width="14.44140625" style="403" customWidth="1"/>
    <col min="12547" max="12547" width="13.5546875" style="403" customWidth="1"/>
    <col min="12548" max="12548" width="10.88671875" style="403" customWidth="1"/>
    <col min="12549" max="12549" width="14.109375" style="403" customWidth="1"/>
    <col min="12550" max="12550" width="14.5546875" style="403" customWidth="1"/>
    <col min="12551" max="12800" width="8.88671875" style="403"/>
    <col min="12801" max="12801" width="6.88671875" style="403" customWidth="1"/>
    <col min="12802" max="12802" width="14.44140625" style="403" customWidth="1"/>
    <col min="12803" max="12803" width="13.5546875" style="403" customWidth="1"/>
    <col min="12804" max="12804" width="10.88671875" style="403" customWidth="1"/>
    <col min="12805" max="12805" width="14.109375" style="403" customWidth="1"/>
    <col min="12806" max="12806" width="14.5546875" style="403" customWidth="1"/>
    <col min="12807" max="13056" width="8.88671875" style="403"/>
    <col min="13057" max="13057" width="6.88671875" style="403" customWidth="1"/>
    <col min="13058" max="13058" width="14.44140625" style="403" customWidth="1"/>
    <col min="13059" max="13059" width="13.5546875" style="403" customWidth="1"/>
    <col min="13060" max="13060" width="10.88671875" style="403" customWidth="1"/>
    <col min="13061" max="13061" width="14.109375" style="403" customWidth="1"/>
    <col min="13062" max="13062" width="14.5546875" style="403" customWidth="1"/>
    <col min="13063" max="13312" width="8.88671875" style="403"/>
    <col min="13313" max="13313" width="6.88671875" style="403" customWidth="1"/>
    <col min="13314" max="13314" width="14.44140625" style="403" customWidth="1"/>
    <col min="13315" max="13315" width="13.5546875" style="403" customWidth="1"/>
    <col min="13316" max="13316" width="10.88671875" style="403" customWidth="1"/>
    <col min="13317" max="13317" width="14.109375" style="403" customWidth="1"/>
    <col min="13318" max="13318" width="14.5546875" style="403" customWidth="1"/>
    <col min="13319" max="13568" width="8.88671875" style="403"/>
    <col min="13569" max="13569" width="6.88671875" style="403" customWidth="1"/>
    <col min="13570" max="13570" width="14.44140625" style="403" customWidth="1"/>
    <col min="13571" max="13571" width="13.5546875" style="403" customWidth="1"/>
    <col min="13572" max="13572" width="10.88671875" style="403" customWidth="1"/>
    <col min="13573" max="13573" width="14.109375" style="403" customWidth="1"/>
    <col min="13574" max="13574" width="14.5546875" style="403" customWidth="1"/>
    <col min="13575" max="13824" width="8.88671875" style="403"/>
    <col min="13825" max="13825" width="6.88671875" style="403" customWidth="1"/>
    <col min="13826" max="13826" width="14.44140625" style="403" customWidth="1"/>
    <col min="13827" max="13827" width="13.5546875" style="403" customWidth="1"/>
    <col min="13828" max="13828" width="10.88671875" style="403" customWidth="1"/>
    <col min="13829" max="13829" width="14.109375" style="403" customWidth="1"/>
    <col min="13830" max="13830" width="14.5546875" style="403" customWidth="1"/>
    <col min="13831" max="14080" width="8.88671875" style="403"/>
    <col min="14081" max="14081" width="6.88671875" style="403" customWidth="1"/>
    <col min="14082" max="14082" width="14.44140625" style="403" customWidth="1"/>
    <col min="14083" max="14083" width="13.5546875" style="403" customWidth="1"/>
    <col min="14084" max="14084" width="10.88671875" style="403" customWidth="1"/>
    <col min="14085" max="14085" width="14.109375" style="403" customWidth="1"/>
    <col min="14086" max="14086" width="14.5546875" style="403" customWidth="1"/>
    <col min="14087" max="14336" width="8.88671875" style="403"/>
    <col min="14337" max="14337" width="6.88671875" style="403" customWidth="1"/>
    <col min="14338" max="14338" width="14.44140625" style="403" customWidth="1"/>
    <col min="14339" max="14339" width="13.5546875" style="403" customWidth="1"/>
    <col min="14340" max="14340" width="10.88671875" style="403" customWidth="1"/>
    <col min="14341" max="14341" width="14.109375" style="403" customWidth="1"/>
    <col min="14342" max="14342" width="14.5546875" style="403" customWidth="1"/>
    <col min="14343" max="14592" width="8.88671875" style="403"/>
    <col min="14593" max="14593" width="6.88671875" style="403" customWidth="1"/>
    <col min="14594" max="14594" width="14.44140625" style="403" customWidth="1"/>
    <col min="14595" max="14595" width="13.5546875" style="403" customWidth="1"/>
    <col min="14596" max="14596" width="10.88671875" style="403" customWidth="1"/>
    <col min="14597" max="14597" width="14.109375" style="403" customWidth="1"/>
    <col min="14598" max="14598" width="14.5546875" style="403" customWidth="1"/>
    <col min="14599" max="14848" width="8.88671875" style="403"/>
    <col min="14849" max="14849" width="6.88671875" style="403" customWidth="1"/>
    <col min="14850" max="14850" width="14.44140625" style="403" customWidth="1"/>
    <col min="14851" max="14851" width="13.5546875" style="403" customWidth="1"/>
    <col min="14852" max="14852" width="10.88671875" style="403" customWidth="1"/>
    <col min="14853" max="14853" width="14.109375" style="403" customWidth="1"/>
    <col min="14854" max="14854" width="14.5546875" style="403" customWidth="1"/>
    <col min="14855" max="15104" width="8.88671875" style="403"/>
    <col min="15105" max="15105" width="6.88671875" style="403" customWidth="1"/>
    <col min="15106" max="15106" width="14.44140625" style="403" customWidth="1"/>
    <col min="15107" max="15107" width="13.5546875" style="403" customWidth="1"/>
    <col min="15108" max="15108" width="10.88671875" style="403" customWidth="1"/>
    <col min="15109" max="15109" width="14.109375" style="403" customWidth="1"/>
    <col min="15110" max="15110" width="14.5546875" style="403" customWidth="1"/>
    <col min="15111" max="15360" width="8.88671875" style="403"/>
    <col min="15361" max="15361" width="6.88671875" style="403" customWidth="1"/>
    <col min="15362" max="15362" width="14.44140625" style="403" customWidth="1"/>
    <col min="15363" max="15363" width="13.5546875" style="403" customWidth="1"/>
    <col min="15364" max="15364" width="10.88671875" style="403" customWidth="1"/>
    <col min="15365" max="15365" width="14.109375" style="403" customWidth="1"/>
    <col min="15366" max="15366" width="14.5546875" style="403" customWidth="1"/>
    <col min="15367" max="15616" width="8.88671875" style="403"/>
    <col min="15617" max="15617" width="6.88671875" style="403" customWidth="1"/>
    <col min="15618" max="15618" width="14.44140625" style="403" customWidth="1"/>
    <col min="15619" max="15619" width="13.5546875" style="403" customWidth="1"/>
    <col min="15620" max="15620" width="10.88671875" style="403" customWidth="1"/>
    <col min="15621" max="15621" width="14.109375" style="403" customWidth="1"/>
    <col min="15622" max="15622" width="14.5546875" style="403" customWidth="1"/>
    <col min="15623" max="15872" width="8.88671875" style="403"/>
    <col min="15873" max="15873" width="6.88671875" style="403" customWidth="1"/>
    <col min="15874" max="15874" width="14.44140625" style="403" customWidth="1"/>
    <col min="15875" max="15875" width="13.5546875" style="403" customWidth="1"/>
    <col min="15876" max="15876" width="10.88671875" style="403" customWidth="1"/>
    <col min="15877" max="15877" width="14.109375" style="403" customWidth="1"/>
    <col min="15878" max="15878" width="14.5546875" style="403" customWidth="1"/>
    <col min="15879" max="16128" width="8.88671875" style="403"/>
    <col min="16129" max="16129" width="6.88671875" style="403" customWidth="1"/>
    <col min="16130" max="16130" width="14.44140625" style="403" customWidth="1"/>
    <col min="16131" max="16131" width="13.5546875" style="403" customWidth="1"/>
    <col min="16132" max="16132" width="10.88671875" style="403" customWidth="1"/>
    <col min="16133" max="16133" width="14.109375" style="403" customWidth="1"/>
    <col min="16134" max="16134" width="14.5546875" style="403" customWidth="1"/>
    <col min="16135" max="16384" width="8.88671875" style="403"/>
  </cols>
  <sheetData>
    <row r="1" spans="1:6" ht="15.6">
      <c r="D1" s="466" t="s">
        <v>2266</v>
      </c>
    </row>
    <row r="2" spans="1:6">
      <c r="A2" s="891" t="s">
        <v>2272</v>
      </c>
      <c r="B2" s="891"/>
      <c r="C2" s="891"/>
      <c r="D2" s="891"/>
      <c r="E2" s="891"/>
      <c r="F2" s="891"/>
    </row>
    <row r="3" spans="1:6" s="598" customFormat="1">
      <c r="A3" s="597">
        <v>1</v>
      </c>
      <c r="B3" s="597">
        <v>2</v>
      </c>
      <c r="C3" s="597">
        <v>3</v>
      </c>
      <c r="D3" s="597">
        <v>4</v>
      </c>
      <c r="E3" s="597">
        <v>5</v>
      </c>
      <c r="F3" s="597">
        <v>6</v>
      </c>
    </row>
    <row r="4" spans="1:6" ht="45" customHeight="1">
      <c r="A4" s="633" t="s">
        <v>1048</v>
      </c>
      <c r="B4" s="634" t="s">
        <v>2140</v>
      </c>
      <c r="C4" s="634" t="s">
        <v>2164</v>
      </c>
      <c r="D4" s="634" t="s">
        <v>2165</v>
      </c>
      <c r="E4" s="634" t="s">
        <v>2143</v>
      </c>
      <c r="F4" s="634" t="s">
        <v>2166</v>
      </c>
    </row>
    <row r="5" spans="1:6" ht="13.5" customHeight="1">
      <c r="A5" s="887" t="s">
        <v>2134</v>
      </c>
      <c r="B5" s="599" t="s">
        <v>2145</v>
      </c>
      <c r="C5" s="634"/>
      <c r="D5" s="634"/>
      <c r="E5" s="634"/>
      <c r="F5" s="635"/>
    </row>
    <row r="6" spans="1:6" ht="13.5" customHeight="1">
      <c r="A6" s="888"/>
      <c r="B6" s="599" t="s">
        <v>2151</v>
      </c>
      <c r="C6" s="634">
        <v>25</v>
      </c>
      <c r="D6" s="634">
        <v>3.5</v>
      </c>
      <c r="E6" s="634">
        <v>0</v>
      </c>
      <c r="F6" s="636">
        <f>E6/C6</f>
        <v>0</v>
      </c>
    </row>
    <row r="7" spans="1:6" ht="13.5" customHeight="1">
      <c r="A7" s="889"/>
      <c r="B7" s="599" t="s">
        <v>2167</v>
      </c>
      <c r="C7" s="634"/>
      <c r="D7" s="634"/>
      <c r="E7" s="634"/>
      <c r="F7" s="636"/>
    </row>
    <row r="8" spans="1:6" ht="13.5" customHeight="1">
      <c r="A8" s="887" t="s">
        <v>455</v>
      </c>
      <c r="B8" s="599" t="s">
        <v>2145</v>
      </c>
      <c r="C8" s="634"/>
      <c r="D8" s="634"/>
      <c r="E8" s="634"/>
      <c r="F8" s="636"/>
    </row>
    <row r="9" spans="1:6" ht="13.5" customHeight="1">
      <c r="A9" s="888"/>
      <c r="B9" s="599" t="s">
        <v>2151</v>
      </c>
      <c r="C9" s="634">
        <v>15</v>
      </c>
      <c r="D9" s="634">
        <v>3.5</v>
      </c>
      <c r="E9" s="634">
        <v>0</v>
      </c>
      <c r="F9" s="636">
        <f t="shared" ref="F9:F43" si="0">E9/C9</f>
        <v>0</v>
      </c>
    </row>
    <row r="10" spans="1:6" ht="13.5" customHeight="1">
      <c r="A10" s="889"/>
      <c r="B10" s="599" t="s">
        <v>2167</v>
      </c>
      <c r="C10" s="634"/>
      <c r="D10" s="634"/>
      <c r="E10" s="634"/>
      <c r="F10" s="636"/>
    </row>
    <row r="11" spans="1:6" ht="13.5" customHeight="1">
      <c r="A11" s="887" t="s">
        <v>728</v>
      </c>
      <c r="B11" s="599" t="s">
        <v>2145</v>
      </c>
      <c r="C11" s="634"/>
      <c r="D11" s="634"/>
      <c r="E11" s="634"/>
      <c r="F11" s="636"/>
    </row>
    <row r="12" spans="1:6" ht="13.5" customHeight="1">
      <c r="A12" s="888"/>
      <c r="B12" s="599" t="s">
        <v>2151</v>
      </c>
      <c r="C12" s="634">
        <v>20</v>
      </c>
      <c r="D12" s="634">
        <v>3.5</v>
      </c>
      <c r="E12" s="634">
        <v>0</v>
      </c>
      <c r="F12" s="636">
        <f t="shared" si="0"/>
        <v>0</v>
      </c>
    </row>
    <row r="13" spans="1:6" ht="13.5" customHeight="1">
      <c r="A13" s="889"/>
      <c r="B13" s="599" t="s">
        <v>2167</v>
      </c>
      <c r="C13" s="634"/>
      <c r="D13" s="634"/>
      <c r="E13" s="634"/>
      <c r="F13" s="636"/>
    </row>
    <row r="14" spans="1:6" ht="13.5" customHeight="1">
      <c r="A14" s="887" t="s">
        <v>1160</v>
      </c>
      <c r="B14" s="599" t="s">
        <v>2145</v>
      </c>
      <c r="C14" s="634"/>
      <c r="D14" s="634"/>
      <c r="E14" s="634"/>
      <c r="F14" s="636"/>
    </row>
    <row r="15" spans="1:6" ht="13.5" customHeight="1">
      <c r="A15" s="888"/>
      <c r="B15" s="599" t="s">
        <v>2151</v>
      </c>
      <c r="C15" s="634"/>
      <c r="D15" s="634"/>
      <c r="E15" s="634"/>
      <c r="F15" s="636"/>
    </row>
    <row r="16" spans="1:6" ht="13.5" customHeight="1">
      <c r="A16" s="889"/>
      <c r="B16" s="599" t="s">
        <v>2167</v>
      </c>
      <c r="C16" s="634"/>
      <c r="D16" s="634"/>
      <c r="E16" s="634"/>
      <c r="F16" s="636"/>
    </row>
    <row r="17" spans="1:6" ht="13.5" customHeight="1">
      <c r="A17" s="887" t="s">
        <v>1161</v>
      </c>
      <c r="B17" s="599" t="s">
        <v>2145</v>
      </c>
      <c r="C17" s="634"/>
      <c r="D17" s="634"/>
      <c r="E17" s="634"/>
      <c r="F17" s="636"/>
    </row>
    <row r="18" spans="1:6" ht="13.5" customHeight="1">
      <c r="A18" s="888"/>
      <c r="B18" s="599" t="s">
        <v>2151</v>
      </c>
      <c r="C18" s="634"/>
      <c r="D18" s="634"/>
      <c r="E18" s="634"/>
      <c r="F18" s="636"/>
    </row>
    <row r="19" spans="1:6" ht="13.5" customHeight="1">
      <c r="A19" s="889"/>
      <c r="B19" s="599" t="s">
        <v>2167</v>
      </c>
      <c r="C19" s="634"/>
      <c r="D19" s="634"/>
      <c r="E19" s="634"/>
      <c r="F19" s="636"/>
    </row>
    <row r="20" spans="1:6" ht="13.5" customHeight="1">
      <c r="A20" s="887" t="s">
        <v>1162</v>
      </c>
      <c r="B20" s="599" t="s">
        <v>2145</v>
      </c>
      <c r="C20" s="634"/>
      <c r="D20" s="634"/>
      <c r="E20" s="634"/>
      <c r="F20" s="636"/>
    </row>
    <row r="21" spans="1:6" ht="13.5" customHeight="1">
      <c r="A21" s="888"/>
      <c r="B21" s="599" t="s">
        <v>2151</v>
      </c>
      <c r="C21" s="634">
        <v>24</v>
      </c>
      <c r="D21" s="634">
        <v>3.5</v>
      </c>
      <c r="E21" s="634">
        <v>0</v>
      </c>
      <c r="F21" s="636">
        <f t="shared" si="0"/>
        <v>0</v>
      </c>
    </row>
    <row r="22" spans="1:6" ht="13.5" customHeight="1">
      <c r="A22" s="889"/>
      <c r="B22" s="599" t="s">
        <v>2167</v>
      </c>
      <c r="C22" s="634">
        <v>3</v>
      </c>
      <c r="D22" s="634">
        <v>3.5</v>
      </c>
      <c r="E22" s="634">
        <v>0</v>
      </c>
      <c r="F22" s="636">
        <f t="shared" si="0"/>
        <v>0</v>
      </c>
    </row>
    <row r="23" spans="1:6" ht="13.5" customHeight="1">
      <c r="A23" s="887" t="s">
        <v>2026</v>
      </c>
      <c r="B23" s="599" t="s">
        <v>2145</v>
      </c>
      <c r="C23" s="634"/>
      <c r="D23" s="634"/>
      <c r="E23" s="634"/>
      <c r="F23" s="636"/>
    </row>
    <row r="24" spans="1:6" ht="13.5" customHeight="1">
      <c r="A24" s="888"/>
      <c r="B24" s="599" t="s">
        <v>2151</v>
      </c>
      <c r="C24" s="634"/>
      <c r="D24" s="634"/>
      <c r="E24" s="634"/>
      <c r="F24" s="636"/>
    </row>
    <row r="25" spans="1:6" ht="13.5" customHeight="1">
      <c r="A25" s="889"/>
      <c r="B25" s="599" t="s">
        <v>2167</v>
      </c>
      <c r="C25" s="634"/>
      <c r="D25" s="634"/>
      <c r="E25" s="634"/>
      <c r="F25" s="636"/>
    </row>
    <row r="26" spans="1:6" ht="13.5" customHeight="1">
      <c r="A26" s="887" t="s">
        <v>1163</v>
      </c>
      <c r="B26" s="599" t="s">
        <v>2145</v>
      </c>
      <c r="C26" s="634"/>
      <c r="D26" s="634"/>
      <c r="E26" s="634"/>
      <c r="F26" s="636"/>
    </row>
    <row r="27" spans="1:6" ht="13.5" customHeight="1">
      <c r="A27" s="888"/>
      <c r="B27" s="599" t="s">
        <v>2151</v>
      </c>
      <c r="C27" s="634"/>
      <c r="D27" s="634"/>
      <c r="E27" s="634"/>
      <c r="F27" s="636"/>
    </row>
    <row r="28" spans="1:6" ht="13.5" customHeight="1">
      <c r="A28" s="889"/>
      <c r="B28" s="599" t="s">
        <v>2167</v>
      </c>
      <c r="C28" s="634"/>
      <c r="D28" s="634"/>
      <c r="E28" s="634"/>
      <c r="F28" s="636"/>
    </row>
    <row r="29" spans="1:6" ht="13.5" customHeight="1">
      <c r="A29" s="887" t="s">
        <v>1164</v>
      </c>
      <c r="B29" s="599" t="s">
        <v>2145</v>
      </c>
      <c r="C29" s="634"/>
      <c r="D29" s="634"/>
      <c r="E29" s="634"/>
      <c r="F29" s="636"/>
    </row>
    <row r="30" spans="1:6" ht="13.5" customHeight="1">
      <c r="A30" s="888"/>
      <c r="B30" s="599" t="s">
        <v>2151</v>
      </c>
      <c r="C30" s="634">
        <v>17</v>
      </c>
      <c r="D30" s="634">
        <v>3.5</v>
      </c>
      <c r="E30" s="634">
        <v>5</v>
      </c>
      <c r="F30" s="636">
        <f t="shared" si="0"/>
        <v>0.29411764705882354</v>
      </c>
    </row>
    <row r="31" spans="1:6" ht="13.5" customHeight="1">
      <c r="A31" s="889"/>
      <c r="B31" s="599" t="s">
        <v>2167</v>
      </c>
      <c r="C31" s="634">
        <v>1</v>
      </c>
      <c r="D31" s="634">
        <v>3.5</v>
      </c>
      <c r="E31" s="634">
        <v>0</v>
      </c>
      <c r="F31" s="636">
        <f t="shared" si="0"/>
        <v>0</v>
      </c>
    </row>
    <row r="32" spans="1:6" ht="13.5" customHeight="1">
      <c r="A32" s="887" t="s">
        <v>729</v>
      </c>
      <c r="B32" s="599" t="s">
        <v>2145</v>
      </c>
      <c r="C32" s="634"/>
      <c r="D32" s="634"/>
      <c r="E32" s="634"/>
      <c r="F32" s="636"/>
    </row>
    <row r="33" spans="1:6" ht="13.5" customHeight="1">
      <c r="A33" s="888"/>
      <c r="B33" s="599" t="s">
        <v>2151</v>
      </c>
      <c r="C33" s="634"/>
      <c r="D33" s="634"/>
      <c r="E33" s="634"/>
      <c r="F33" s="636"/>
    </row>
    <row r="34" spans="1:6" ht="13.5" customHeight="1">
      <c r="A34" s="889"/>
      <c r="B34" s="599" t="s">
        <v>2167</v>
      </c>
      <c r="C34" s="634"/>
      <c r="D34" s="634"/>
      <c r="E34" s="634"/>
      <c r="F34" s="636"/>
    </row>
    <row r="35" spans="1:6" ht="13.5" customHeight="1">
      <c r="A35" s="887" t="s">
        <v>1165</v>
      </c>
      <c r="B35" s="599" t="s">
        <v>2145</v>
      </c>
      <c r="C35" s="634"/>
      <c r="D35" s="634"/>
      <c r="E35" s="634"/>
      <c r="F35" s="636"/>
    </row>
    <row r="36" spans="1:6" ht="13.5" customHeight="1">
      <c r="A36" s="888"/>
      <c r="B36" s="599" t="s">
        <v>2151</v>
      </c>
      <c r="C36" s="634"/>
      <c r="D36" s="634"/>
      <c r="E36" s="634"/>
      <c r="F36" s="636"/>
    </row>
    <row r="37" spans="1:6" ht="13.5" customHeight="1">
      <c r="A37" s="889"/>
      <c r="B37" s="599" t="s">
        <v>2167</v>
      </c>
      <c r="C37" s="634"/>
      <c r="D37" s="634"/>
      <c r="E37" s="634"/>
      <c r="F37" s="636"/>
    </row>
    <row r="38" spans="1:6" ht="13.5" customHeight="1">
      <c r="A38" s="887" t="s">
        <v>1166</v>
      </c>
      <c r="B38" s="599" t="s">
        <v>2145</v>
      </c>
      <c r="C38" s="634"/>
      <c r="D38" s="634"/>
      <c r="E38" s="634"/>
      <c r="F38" s="636"/>
    </row>
    <row r="39" spans="1:6" ht="13.5" customHeight="1">
      <c r="A39" s="888"/>
      <c r="B39" s="599" t="s">
        <v>2151</v>
      </c>
      <c r="C39" s="634"/>
      <c r="D39" s="634"/>
      <c r="E39" s="634"/>
      <c r="F39" s="636"/>
    </row>
    <row r="40" spans="1:6" ht="13.5" customHeight="1">
      <c r="A40" s="889"/>
      <c r="B40" s="599" t="s">
        <v>2167</v>
      </c>
      <c r="C40" s="634"/>
      <c r="D40" s="634"/>
      <c r="E40" s="634"/>
      <c r="F40" s="636"/>
    </row>
    <row r="41" spans="1:6" ht="13.8">
      <c r="A41" s="890" t="s">
        <v>402</v>
      </c>
      <c r="B41" s="599" t="s">
        <v>2145</v>
      </c>
      <c r="C41" s="637"/>
      <c r="D41" s="637"/>
      <c r="E41" s="637"/>
      <c r="F41" s="636"/>
    </row>
    <row r="42" spans="1:6" ht="13.8">
      <c r="A42" s="890"/>
      <c r="B42" s="599" t="s">
        <v>2151</v>
      </c>
      <c r="C42" s="638">
        <f>C39+C36+C33+C30+C27+C24+C21+C18+C15+C12+C9+C6</f>
        <v>101</v>
      </c>
      <c r="D42" s="638">
        <v>3.5</v>
      </c>
      <c r="E42" s="638">
        <f t="shared" ref="E42:E43" si="1">E39+E36+E33+E30+E27+E24+E21+E18+E15+E12+E9+E6</f>
        <v>5</v>
      </c>
      <c r="F42" s="636">
        <f t="shared" si="0"/>
        <v>4.9504950495049507E-2</v>
      </c>
    </row>
    <row r="43" spans="1:6" ht="13.8">
      <c r="A43" s="890"/>
      <c r="B43" s="599" t="s">
        <v>2167</v>
      </c>
      <c r="C43" s="638">
        <f>C40+C37+C34+C31+C28+C25+C22+C19+C16+C13+C10+C7</f>
        <v>4</v>
      </c>
      <c r="D43" s="638">
        <v>3.5</v>
      </c>
      <c r="E43" s="638">
        <f t="shared" si="1"/>
        <v>0</v>
      </c>
      <c r="F43" s="636">
        <f t="shared" si="0"/>
        <v>0</v>
      </c>
    </row>
  </sheetData>
  <mergeCells count="14">
    <mergeCell ref="A17:A19"/>
    <mergeCell ref="A2:F2"/>
    <mergeCell ref="A5:A7"/>
    <mergeCell ref="A8:A10"/>
    <mergeCell ref="A11:A13"/>
    <mergeCell ref="A14:A16"/>
    <mergeCell ref="A38:A40"/>
    <mergeCell ref="A41:A43"/>
    <mergeCell ref="A20:A22"/>
    <mergeCell ref="A23:A25"/>
    <mergeCell ref="A26:A28"/>
    <mergeCell ref="A29:A31"/>
    <mergeCell ref="A32:A34"/>
    <mergeCell ref="A35:A37"/>
  </mergeCells>
  <printOptions horizontalCentered="1" verticalCentered="1"/>
  <pageMargins left="0.75" right="0.75" top="1" bottom="1" header="0.5" footer="0.5"/>
  <pageSetup paperSize="9" scale="110"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87"/>
  <sheetViews>
    <sheetView view="pageBreakPreview" zoomScale="130" zoomScaleNormal="100" zoomScaleSheetLayoutView="130" workbookViewId="0">
      <pane xSplit="3" ySplit="2" topLeftCell="D3" activePane="bottomRight" state="frozen"/>
      <selection activeCell="J9" sqref="J9"/>
      <selection pane="topRight" activeCell="J9" sqref="J9"/>
      <selection pane="bottomLeft" activeCell="J9" sqref="J9"/>
      <selection pane="bottomRight" activeCell="H5" sqref="H5"/>
    </sheetView>
  </sheetViews>
  <sheetFormatPr defaultColWidth="9.109375" defaultRowHeight="13.2"/>
  <cols>
    <col min="1" max="1" width="9.109375" style="310"/>
    <col min="2" max="2" width="10.33203125" style="310" customWidth="1"/>
    <col min="3" max="5" width="9.109375" style="310"/>
    <col min="6" max="6" width="12.5546875" style="310" bestFit="1" customWidth="1"/>
    <col min="7" max="16384" width="9.109375" style="310"/>
  </cols>
  <sheetData>
    <row r="1" spans="1:7" ht="60" customHeight="1" thickBot="1">
      <c r="A1" s="909" t="s">
        <v>2057</v>
      </c>
      <c r="B1" s="910"/>
      <c r="C1" s="910"/>
      <c r="D1" s="910"/>
      <c r="E1" s="910"/>
      <c r="F1" s="911"/>
      <c r="G1" s="309"/>
    </row>
    <row r="2" spans="1:7" ht="39.6">
      <c r="A2" s="311" t="s">
        <v>1995</v>
      </c>
      <c r="B2" s="312" t="s">
        <v>1766</v>
      </c>
      <c r="C2" s="312" t="s">
        <v>1996</v>
      </c>
      <c r="D2" s="312" t="s">
        <v>1997</v>
      </c>
      <c r="E2" s="312" t="s">
        <v>1998</v>
      </c>
      <c r="F2" s="313" t="s">
        <v>1999</v>
      </c>
      <c r="G2" s="309"/>
    </row>
    <row r="3" spans="1:7">
      <c r="A3" s="902">
        <v>4</v>
      </c>
      <c r="B3" s="904" t="s">
        <v>3625</v>
      </c>
      <c r="C3" s="314" t="s">
        <v>2000</v>
      </c>
      <c r="D3" s="315">
        <f>'[34]PGVCL CAT 4TH QTR'!$G$15</f>
        <v>4.9688914673212556</v>
      </c>
      <c r="E3" s="316">
        <f>'[34]PGVCL CAT 4TH QTR'!$S$15</f>
        <v>0.34392492364495358</v>
      </c>
      <c r="F3" s="317">
        <f>'[34]PGVCL CAT 4TH QTR'!$AA$15</f>
        <v>7.2637035615037178</v>
      </c>
      <c r="G3" s="309"/>
    </row>
    <row r="4" spans="1:7">
      <c r="A4" s="902"/>
      <c r="B4" s="905"/>
      <c r="C4" s="314" t="s">
        <v>2001</v>
      </c>
      <c r="D4" s="315">
        <f>'[34]PGVCL CAT 4TH QTR'!$G$11</f>
        <v>8.3450182779945621</v>
      </c>
      <c r="E4" s="316">
        <f>'[34]PGVCL CAT 4TH QTR'!$S$11</f>
        <v>0.77462853537443477</v>
      </c>
      <c r="F4" s="317">
        <f>'[34]PGVCL CAT 4TH QTR'!$AA$11</f>
        <v>9.6819215137983008</v>
      </c>
      <c r="G4" s="309"/>
    </row>
    <row r="5" spans="1:7">
      <c r="A5" s="902"/>
      <c r="B5" s="905"/>
      <c r="C5" s="314" t="s">
        <v>2002</v>
      </c>
      <c r="D5" s="315">
        <f>'[34]PGVCL CAT 4TH QTR'!$G$14</f>
        <v>1.9724856882338011</v>
      </c>
      <c r="E5" s="316">
        <f>'[34]PGVCL CAT 4TH QTR'!$S$14</f>
        <v>0.12174234293091186</v>
      </c>
      <c r="F5" s="317">
        <f>'[34]PGVCL CAT 4TH QTR'!$AA$14</f>
        <v>1.4840432032035795</v>
      </c>
      <c r="G5" s="309"/>
    </row>
    <row r="6" spans="1:7">
      <c r="A6" s="902"/>
      <c r="B6" s="905"/>
      <c r="C6" s="314" t="s">
        <v>2003</v>
      </c>
      <c r="D6" s="315">
        <f>'[34]PGVCL CAT 4TH QTR'!$G$13</f>
        <v>3.4356765823008684</v>
      </c>
      <c r="E6" s="316">
        <f>'[34]PGVCL CAT 4TH QTR'!$S$13</f>
        <v>0.19344387458066722</v>
      </c>
      <c r="F6" s="317">
        <f>'[34]PGVCL CAT 4TH QTR'!$AA$13</f>
        <v>5.9337806017617014</v>
      </c>
      <c r="G6" s="309"/>
    </row>
    <row r="7" spans="1:7">
      <c r="A7" s="902"/>
      <c r="B7" s="906"/>
      <c r="C7" s="314" t="s">
        <v>2004</v>
      </c>
      <c r="D7" s="315">
        <f>'[34]PGVCL CAT 4TH QTR'!$G$12</f>
        <v>4.9220139831485135</v>
      </c>
      <c r="E7" s="316">
        <f>'[34]PGVCL CAT 4TH QTR'!$S$12</f>
        <v>0.27761100342322503</v>
      </c>
      <c r="F7" s="317">
        <f>'[34]PGVCL CAT 4TH QTR'!$AA$12</f>
        <v>7.6931938433170286</v>
      </c>
      <c r="G7" s="309"/>
    </row>
    <row r="8" spans="1:7">
      <c r="A8" s="902"/>
      <c r="B8" s="907" t="s">
        <v>3626</v>
      </c>
      <c r="C8" s="314" t="s">
        <v>2000</v>
      </c>
      <c r="D8" s="315">
        <f>'[34]PGVCL CAT 4TH QTR'!$G$21</f>
        <v>3.9158893232316427</v>
      </c>
      <c r="E8" s="316">
        <f>'[34]PGVCL CAT 4TH QTR'!$S$21</f>
        <v>0.25951063254553947</v>
      </c>
      <c r="F8" s="317">
        <f>'[34]PGVCL CAT 4TH QTR'!$AA$21</f>
        <v>5.9414662694621203</v>
      </c>
      <c r="G8" s="309"/>
    </row>
    <row r="9" spans="1:7">
      <c r="A9" s="902"/>
      <c r="B9" s="907"/>
      <c r="C9" s="314" t="s">
        <v>2005</v>
      </c>
      <c r="D9" s="315">
        <f>'[34]PGVCL CAT 4TH QTR'!$G$17</f>
        <v>8.0322742192826464</v>
      </c>
      <c r="E9" s="316">
        <f>'[34]PGVCL CAT 4TH QTR'!$S$17</f>
        <v>0.66550924945644407</v>
      </c>
      <c r="F9" s="317">
        <f>'[34]PGVCL CAT 4TH QTR'!$AA$17</f>
        <v>9.1035342264519628</v>
      </c>
      <c r="G9" s="309"/>
    </row>
    <row r="10" spans="1:7">
      <c r="A10" s="902"/>
      <c r="B10" s="907"/>
      <c r="C10" s="314" t="s">
        <v>2002</v>
      </c>
      <c r="D10" s="315">
        <f>'[34]PGVCL CAT 4TH QTR'!$G$20</f>
        <v>1.6045713856072781</v>
      </c>
      <c r="E10" s="316">
        <f>'[34]PGVCL CAT 4TH QTR'!$S$20</f>
        <v>0.12045231404466754</v>
      </c>
      <c r="F10" s="317">
        <f>'[34]PGVCL CAT 4TH QTR'!$AA$20</f>
        <v>1.3682954107574177</v>
      </c>
      <c r="G10" s="309"/>
    </row>
    <row r="11" spans="1:7">
      <c r="A11" s="902"/>
      <c r="B11" s="907"/>
      <c r="C11" s="314" t="s">
        <v>2003</v>
      </c>
      <c r="D11" s="315">
        <f>'[34]PGVCL CAT 4TH QTR'!$G$19</f>
        <v>2.2008341478784232</v>
      </c>
      <c r="E11" s="316">
        <f>'[34]PGVCL CAT 4TH QTR'!$S$19</f>
        <v>0.12029641832887571</v>
      </c>
      <c r="F11" s="317">
        <f>'[34]PGVCL CAT 4TH QTR'!$AA$19</f>
        <v>3.5310117903164016</v>
      </c>
      <c r="G11" s="309"/>
    </row>
    <row r="12" spans="1:7">
      <c r="A12" s="902"/>
      <c r="B12" s="907"/>
      <c r="C12" s="314" t="s">
        <v>2004</v>
      </c>
      <c r="D12" s="315">
        <f>'[34]PGVCL CAT 4TH QTR'!$G$18</f>
        <v>3.6049838172125872</v>
      </c>
      <c r="E12" s="316">
        <f>'[34]PGVCL CAT 4TH QTR'!$S$18</f>
        <v>0.18974708068932547</v>
      </c>
      <c r="F12" s="317">
        <f>'[34]PGVCL CAT 4TH QTR'!$AA$18</f>
        <v>7.1055396284999341</v>
      </c>
      <c r="G12" s="309"/>
    </row>
    <row r="13" spans="1:7">
      <c r="A13" s="902"/>
      <c r="B13" s="906" t="s">
        <v>3627</v>
      </c>
      <c r="C13" s="314" t="s">
        <v>2000</v>
      </c>
      <c r="D13" s="315">
        <f>'[34]PGVCL CAT 4TH QTR'!$G$28</f>
        <v>3.8669398435274425</v>
      </c>
      <c r="E13" s="316">
        <f>'[34]PGVCL CAT 4TH QTR'!$S$28</f>
        <v>0.20439265366842091</v>
      </c>
      <c r="F13" s="317">
        <f>'[34]PGVCL CAT 4TH QTR'!$AA$28</f>
        <v>7.5590544041998688</v>
      </c>
      <c r="G13" s="309"/>
    </row>
    <row r="14" spans="1:7">
      <c r="A14" s="902"/>
      <c r="B14" s="907"/>
      <c r="C14" s="314" t="s">
        <v>2005</v>
      </c>
      <c r="D14" s="315">
        <f>'[34]PGVCL CAT 4TH QTR'!$G$24</f>
        <v>7.9062941183692006</v>
      </c>
      <c r="E14" s="316">
        <f>'[34]PGVCL CAT 4TH QTR'!$S$24</f>
        <v>0.58343309930685017</v>
      </c>
      <c r="F14" s="317">
        <f>'[34]PGVCL CAT 4TH QTR'!$AA$24</f>
        <v>12.827712780976466</v>
      </c>
      <c r="G14" s="309"/>
    </row>
    <row r="15" spans="1:7">
      <c r="A15" s="902"/>
      <c r="B15" s="907"/>
      <c r="C15" s="314" t="s">
        <v>2002</v>
      </c>
      <c r="D15" s="315">
        <f>'[34]PGVCL CAT 4TH QTR'!$G$27</f>
        <v>1.4238338568280906</v>
      </c>
      <c r="E15" s="316">
        <f>'[34]PGVCL CAT 4TH QTR'!$S$27</f>
        <v>7.1918901286078044E-2</v>
      </c>
      <c r="F15" s="317">
        <f>'[34]PGVCL CAT 4TH QTR'!$AA$27</f>
        <v>1.5622896254277812</v>
      </c>
      <c r="G15" s="309"/>
    </row>
    <row r="16" spans="1:7">
      <c r="A16" s="902"/>
      <c r="B16" s="907"/>
      <c r="C16" s="314" t="s">
        <v>2003</v>
      </c>
      <c r="D16" s="315">
        <f>'[34]PGVCL CAT 4TH QTR'!$G$26</f>
        <v>2.1161350090158324</v>
      </c>
      <c r="E16" s="316">
        <f>'[34]PGVCL CAT 4TH QTR'!$S$26</f>
        <v>7.2360019310379345E-2</v>
      </c>
      <c r="F16" s="317">
        <f>'[34]PGVCL CAT 4TH QTR'!$AA$26</f>
        <v>4.2712591896436631</v>
      </c>
      <c r="G16" s="309"/>
    </row>
    <row r="17" spans="1:7" ht="13.8" thickBot="1">
      <c r="A17" s="903"/>
      <c r="B17" s="908"/>
      <c r="C17" s="318" t="s">
        <v>2004</v>
      </c>
      <c r="D17" s="319">
        <f>'[34]PGVCL CAT 4TH QTR'!$G$25</f>
        <v>3.6468513877110023</v>
      </c>
      <c r="E17" s="320">
        <f>'[34]PGVCL CAT 4TH QTR'!$S$25</f>
        <v>0.14153095217135173</v>
      </c>
      <c r="F17" s="321">
        <f>'[34]PGVCL CAT 4TH QTR'!$AA$25</f>
        <v>8.5748901260038615</v>
      </c>
      <c r="G17" s="309"/>
    </row>
    <row r="18" spans="1:7">
      <c r="A18" s="896" t="s">
        <v>2045</v>
      </c>
      <c r="B18" s="898" t="s">
        <v>3628</v>
      </c>
      <c r="C18" s="314" t="s">
        <v>2000</v>
      </c>
      <c r="D18" s="315">
        <f>'[34]PGVCL CAT 4TH QTR'!$G$9</f>
        <v>4.2502654871817871</v>
      </c>
      <c r="E18" s="316">
        <f>'[34]PGVCL CAT 4TH QTR'!$S$9</f>
        <v>0.26923555097377416</v>
      </c>
      <c r="F18" s="317">
        <f>'[34]PGVCL CAT 4TH QTR'!$AA$9</f>
        <v>6.9215402312406082</v>
      </c>
      <c r="G18" s="309"/>
    </row>
    <row r="19" spans="1:7">
      <c r="A19" s="897"/>
      <c r="B19" s="897"/>
      <c r="C19" s="314" t="s">
        <v>2005</v>
      </c>
      <c r="D19" s="315">
        <f>'[34]PGVCL CAT 4TH QTR'!$G$5</f>
        <v>8.094231329081115</v>
      </c>
      <c r="E19" s="316">
        <f>'[34]PGVCL CAT 4TH QTR'!$S$5</f>
        <v>0.67439443148778278</v>
      </c>
      <c r="F19" s="317">
        <f>'[34]PGVCL CAT 4TH QTR'!$AA$5</f>
        <v>10.539807297033073</v>
      </c>
      <c r="G19" s="309"/>
    </row>
    <row r="20" spans="1:7">
      <c r="A20" s="897"/>
      <c r="B20" s="897"/>
      <c r="C20" s="314" t="s">
        <v>2002</v>
      </c>
      <c r="D20" s="315">
        <f>'[34]PGVCL CAT 4TH QTR'!$G$8</f>
        <v>1.666751190375567</v>
      </c>
      <c r="E20" s="316">
        <f>'[34]PGVCL CAT 4TH QTR'!$S$8</f>
        <v>0.10467738322945264</v>
      </c>
      <c r="F20" s="317">
        <f>'[34]PGVCL CAT 4TH QTR'!$AA$8</f>
        <v>1.4716141210943003</v>
      </c>
      <c r="G20" s="309"/>
    </row>
    <row r="21" spans="1:7">
      <c r="A21" s="897"/>
      <c r="B21" s="897"/>
      <c r="C21" s="314" t="s">
        <v>2003</v>
      </c>
      <c r="D21" s="315">
        <f>'[34]PGVCL CAT 4TH QTR'!$G$7</f>
        <v>2.5839356984048996</v>
      </c>
      <c r="E21" s="316">
        <f>'[34]PGVCL CAT 4TH QTR'!$S$7</f>
        <v>0.12867190012557914</v>
      </c>
      <c r="F21" s="317">
        <f>'[34]PGVCL CAT 4TH QTR'!$AA$7</f>
        <v>4.5783854677058642</v>
      </c>
      <c r="G21" s="309"/>
    </row>
    <row r="22" spans="1:7" ht="13.8" thickBot="1">
      <c r="A22" s="897"/>
      <c r="B22" s="897"/>
      <c r="C22" s="318" t="s">
        <v>2004</v>
      </c>
      <c r="D22" s="319">
        <f>'[34]PGVCL CAT 4TH QTR'!$G$6</f>
        <v>4.0577956301052369</v>
      </c>
      <c r="E22" s="320">
        <f>'[34]PGVCL CAT 4TH QTR'!$S$6</f>
        <v>0.20294603675201425</v>
      </c>
      <c r="F22" s="321">
        <f>'[34]PGVCL CAT 4TH QTR'!$AA$6</f>
        <v>7.7913295034458745</v>
      </c>
      <c r="G22" s="563"/>
    </row>
    <row r="23" spans="1:7" ht="13.8" thickBot="1">
      <c r="A23" s="563"/>
      <c r="B23" s="563"/>
      <c r="C23" s="563"/>
      <c r="D23" s="563"/>
      <c r="E23" s="563"/>
      <c r="F23" s="563"/>
      <c r="G23" s="563"/>
    </row>
    <row r="24" spans="1:7" ht="39.6">
      <c r="A24" s="311" t="s">
        <v>1995</v>
      </c>
      <c r="B24" s="312" t="s">
        <v>1766</v>
      </c>
      <c r="C24" s="312" t="s">
        <v>1996</v>
      </c>
      <c r="D24" s="312" t="s">
        <v>1997</v>
      </c>
      <c r="E24" s="312" t="s">
        <v>1998</v>
      </c>
      <c r="F24" s="313" t="s">
        <v>1999</v>
      </c>
      <c r="G24" s="322"/>
    </row>
    <row r="25" spans="1:7">
      <c r="A25" s="902">
        <v>3</v>
      </c>
      <c r="B25" s="904" t="s">
        <v>3629</v>
      </c>
      <c r="C25" s="314" t="s">
        <v>2000</v>
      </c>
      <c r="D25" s="325">
        <f>'[34]PGVCL CAT 3RD QTR'!$G$15</f>
        <v>6.376823424718804</v>
      </c>
      <c r="E25" s="326">
        <f>'[34]PGVCL CAT 3RD QTR'!$S$15</f>
        <v>0.45082442947646756</v>
      </c>
      <c r="F25" s="325">
        <f>'[34]PGVCL CAT 3RD QTR'!$AA$15</f>
        <v>8.4400433480013142</v>
      </c>
      <c r="G25" s="322"/>
    </row>
    <row r="26" spans="1:7">
      <c r="A26" s="902"/>
      <c r="B26" s="905"/>
      <c r="C26" s="314" t="s">
        <v>2001</v>
      </c>
      <c r="D26" s="325">
        <f>'[34]PGVCL CAT 3RD QTR'!$G$11</f>
        <v>13.957549354832663</v>
      </c>
      <c r="E26" s="326">
        <f>'[34]PGVCL CAT 3RD QTR'!$S$11</f>
        <v>1.2909442926394905</v>
      </c>
      <c r="F26" s="325">
        <f>'[34]PGVCL CAT 3RD QTR'!$AA$11</f>
        <v>15.72562827615322</v>
      </c>
      <c r="G26" s="322"/>
    </row>
    <row r="27" spans="1:7">
      <c r="A27" s="902"/>
      <c r="B27" s="905"/>
      <c r="C27" s="314" t="s">
        <v>2002</v>
      </c>
      <c r="D27" s="325">
        <f>'[34]PGVCL CAT 3RD QTR'!$G$14</f>
        <v>2.1773033623253886</v>
      </c>
      <c r="E27" s="326">
        <f>'[34]PGVCL CAT 3RD QTR'!$S$14</f>
        <v>0.16483879052298636</v>
      </c>
      <c r="F27" s="325">
        <f>'[34]PGVCL CAT 3RD QTR'!$AA$14</f>
        <v>1.4610583982830678</v>
      </c>
      <c r="G27" s="322"/>
    </row>
    <row r="28" spans="1:7">
      <c r="A28" s="902"/>
      <c r="B28" s="905"/>
      <c r="C28" s="314" t="s">
        <v>2003</v>
      </c>
      <c r="D28" s="325">
        <f>'[34]PGVCL CAT 3RD QTR'!$G$13</f>
        <v>3.0455013435577878</v>
      </c>
      <c r="E28" s="326">
        <f>'[34]PGVCL CAT 3RD QTR'!$S$13</f>
        <v>0.16485483637286369</v>
      </c>
      <c r="F28" s="325">
        <f>'[34]PGVCL CAT 3RD QTR'!$AA$13</f>
        <v>3.8719854358245764</v>
      </c>
      <c r="G28" s="322"/>
    </row>
    <row r="29" spans="1:7">
      <c r="A29" s="902"/>
      <c r="B29" s="906"/>
      <c r="C29" s="314" t="s">
        <v>2004</v>
      </c>
      <c r="D29" s="325">
        <f>'[34]PGVCL CAT 3RD QTR'!$G$12</f>
        <v>6.0420267286725808</v>
      </c>
      <c r="E29" s="326">
        <f>'[34]PGVCL CAT 3RD QTR'!$S$12</f>
        <v>0.3082607052776225</v>
      </c>
      <c r="F29" s="325">
        <f>'[34]PGVCL CAT 3RD QTR'!$AA$12</f>
        <v>9.8497677105512622</v>
      </c>
      <c r="G29" s="322"/>
    </row>
    <row r="30" spans="1:7">
      <c r="A30" s="902"/>
      <c r="B30" s="907" t="s">
        <v>3630</v>
      </c>
      <c r="C30" s="314" t="s">
        <v>2000</v>
      </c>
      <c r="D30" s="325">
        <f>'[34]PGVCL CAT 3RD QTR'!$G$21</f>
        <v>5.5261451053346073</v>
      </c>
      <c r="E30" s="326">
        <f>'[34]PGVCL CAT 3RD QTR'!$S$21</f>
        <v>0.38024395127947858</v>
      </c>
      <c r="F30" s="325">
        <f>'[34]PGVCL CAT 3RD QTR'!$AA$21</f>
        <v>8.3829562897611147</v>
      </c>
      <c r="G30" s="322"/>
    </row>
    <row r="31" spans="1:7">
      <c r="A31" s="902"/>
      <c r="B31" s="907"/>
      <c r="C31" s="314" t="s">
        <v>2005</v>
      </c>
      <c r="D31" s="325">
        <f>'[34]PGVCL CAT 3RD QTR'!$G$17</f>
        <v>11.763132654436117</v>
      </c>
      <c r="E31" s="326">
        <f>'[34]PGVCL CAT 3RD QTR'!$S$17</f>
        <v>1.1260438029945232</v>
      </c>
      <c r="F31" s="325">
        <f>'[34]PGVCL CAT 3RD QTR'!$AA$17</f>
        <v>14.615922822718472</v>
      </c>
      <c r="G31" s="322"/>
    </row>
    <row r="32" spans="1:7">
      <c r="A32" s="902"/>
      <c r="B32" s="907"/>
      <c r="C32" s="314" t="s">
        <v>2002</v>
      </c>
      <c r="D32" s="325">
        <f>'[34]PGVCL CAT 3RD QTR'!$G$20</f>
        <v>1.7293068038362256</v>
      </c>
      <c r="E32" s="326">
        <f>'[34]PGVCL CAT 3RD QTR'!$S$20</f>
        <v>9.0149609186089344E-2</v>
      </c>
      <c r="F32" s="325">
        <f>'[34]PGVCL CAT 3RD QTR'!$AA$20</f>
        <v>1.5154975222806324</v>
      </c>
      <c r="G32" s="322"/>
    </row>
    <row r="33" spans="1:7">
      <c r="A33" s="902"/>
      <c r="B33" s="907"/>
      <c r="C33" s="314" t="s">
        <v>2003</v>
      </c>
      <c r="D33" s="325">
        <f>'[34]PGVCL CAT 3RD QTR'!$G$19</f>
        <v>2.7480696831960172</v>
      </c>
      <c r="E33" s="326">
        <f>'[34]PGVCL CAT 3RD QTR'!$S$19</f>
        <v>0.1284657526264722</v>
      </c>
      <c r="F33" s="325">
        <f>'[34]PGVCL CAT 3RD QTR'!$AA$19</f>
        <v>4.5088449661996171</v>
      </c>
      <c r="G33" s="322"/>
    </row>
    <row r="34" spans="1:7">
      <c r="A34" s="902"/>
      <c r="B34" s="907"/>
      <c r="C34" s="314" t="s">
        <v>2004</v>
      </c>
      <c r="D34" s="325">
        <f>'[34]PGVCL CAT 3RD QTR'!$G$18</f>
        <v>5.3100638607679489</v>
      </c>
      <c r="E34" s="326">
        <f>'[34]PGVCL CAT 3RD QTR'!$S$18</f>
        <v>0.25265255026136274</v>
      </c>
      <c r="F34" s="325">
        <f>'[34]PGVCL CAT 3RD QTR'!$AA$18</f>
        <v>9.6018690402935096</v>
      </c>
      <c r="G34" s="322"/>
    </row>
    <row r="35" spans="1:7">
      <c r="A35" s="902"/>
      <c r="B35" s="906" t="s">
        <v>3631</v>
      </c>
      <c r="C35" s="314" t="s">
        <v>2000</v>
      </c>
      <c r="D35" s="325">
        <f>'[34]PGVCL CAT 3RD QTR'!$G$28</f>
        <v>5.1593583752476926</v>
      </c>
      <c r="E35" s="326">
        <f>'[34]PGVCL CAT 3RD QTR'!$S$28</f>
        <v>0.33621180779772614</v>
      </c>
      <c r="F35" s="325">
        <f>'[34]PGVCL CAT 3RD QTR'!$AA$28</f>
        <v>6.828449078253306</v>
      </c>
      <c r="G35" s="322"/>
    </row>
    <row r="36" spans="1:7">
      <c r="A36" s="902"/>
      <c r="B36" s="907"/>
      <c r="C36" s="314" t="s">
        <v>2005</v>
      </c>
      <c r="D36" s="325">
        <f>'[34]PGVCL CAT 3RD QTR'!$G$24</f>
        <v>11.195285826473256</v>
      </c>
      <c r="E36" s="326">
        <f>'[34]PGVCL CAT 3RD QTR'!$S$24</f>
        <v>0.84536375964010479</v>
      </c>
      <c r="F36" s="325">
        <f>'[34]PGVCL CAT 3RD QTR'!$AA$24</f>
        <v>11.228913821416867</v>
      </c>
      <c r="G36" s="322"/>
    </row>
    <row r="37" spans="1:7">
      <c r="A37" s="902"/>
      <c r="B37" s="907"/>
      <c r="C37" s="314" t="s">
        <v>2002</v>
      </c>
      <c r="D37" s="325">
        <f>'[34]PGVCL CAT 3RD QTR'!$G$27</f>
        <v>1.9991826150680685</v>
      </c>
      <c r="E37" s="326">
        <f>'[34]PGVCL CAT 3RD QTR'!$S$27</f>
        <v>0.16844004356254585</v>
      </c>
      <c r="F37" s="325">
        <f>'[34]PGVCL CAT 3RD QTR'!$AA$27</f>
        <v>1.3478959384424589</v>
      </c>
      <c r="G37" s="322"/>
    </row>
    <row r="38" spans="1:7">
      <c r="A38" s="902"/>
      <c r="B38" s="907"/>
      <c r="C38" s="314" t="s">
        <v>2003</v>
      </c>
      <c r="D38" s="325">
        <f>'[34]PGVCL CAT 3RD QTR'!$G$26</f>
        <v>2.8607146024377856</v>
      </c>
      <c r="E38" s="326">
        <f>'[34]PGVCL CAT 3RD QTR'!$S$26</f>
        <v>0.17387918039828332</v>
      </c>
      <c r="F38" s="325">
        <f>'[34]PGVCL CAT 3RD QTR'!$AA$26</f>
        <v>4.0120115627751733</v>
      </c>
      <c r="G38" s="322"/>
    </row>
    <row r="39" spans="1:7" ht="13.8" thickBot="1">
      <c r="A39" s="903"/>
      <c r="B39" s="908"/>
      <c r="C39" s="318" t="s">
        <v>2004</v>
      </c>
      <c r="D39" s="331">
        <f>'[34]PGVCL CAT 3RD QTR'!$G$25</f>
        <v>4.4581883663969295</v>
      </c>
      <c r="E39" s="332">
        <f>'[34]PGVCL CAT 3RD QTR'!$S$25</f>
        <v>0.23544198684445394</v>
      </c>
      <c r="F39" s="331">
        <f>'[34]PGVCL CAT 3RD QTR'!$AA$25</f>
        <v>7.799785800109567</v>
      </c>
      <c r="G39" s="322"/>
    </row>
    <row r="40" spans="1:7">
      <c r="A40" s="896" t="s">
        <v>2045</v>
      </c>
      <c r="B40" s="898" t="s">
        <v>3632</v>
      </c>
      <c r="C40" s="314" t="s">
        <v>2000</v>
      </c>
      <c r="D40" s="335">
        <f>'[34]PGVCL CAT 3RD QTR'!$G$9</f>
        <v>5.6860067166536004</v>
      </c>
      <c r="E40" s="336">
        <f>'[34]PGVCL CAT 3RD QTR'!$S$9</f>
        <v>0.38896236439130105</v>
      </c>
      <c r="F40" s="335">
        <f>'[34]PGVCL CAT 3RD QTR'!$AA$9</f>
        <v>7.8823787883901213</v>
      </c>
      <c r="G40" s="563"/>
    </row>
    <row r="41" spans="1:7">
      <c r="A41" s="897"/>
      <c r="B41" s="897"/>
      <c r="C41" s="314" t="s">
        <v>2005</v>
      </c>
      <c r="D41" s="335">
        <f>'[34]PGVCL CAT 3RD QTR'!$G$5</f>
        <v>12.300270607334204</v>
      </c>
      <c r="E41" s="336">
        <f>'[34]PGVCL CAT 3RD QTR'!$S$5</f>
        <v>1.086705930564233</v>
      </c>
      <c r="F41" s="335">
        <f>'[34]PGVCL CAT 3RD QTR'!$AA$5</f>
        <v>13.849512386172167</v>
      </c>
      <c r="G41" s="563"/>
    </row>
    <row r="42" spans="1:7">
      <c r="A42" s="897"/>
      <c r="B42" s="897"/>
      <c r="C42" s="314" t="s">
        <v>2002</v>
      </c>
      <c r="D42" s="335">
        <f>'[34]PGVCL CAT 3RD QTR'!$G$8</f>
        <v>1.9686844259595571</v>
      </c>
      <c r="E42" s="336">
        <f>'[34]PGVCL CAT 3RD QTR'!$S$8</f>
        <v>0.14117441897544786</v>
      </c>
      <c r="F42" s="335">
        <f>'[34]PGVCL CAT 3RD QTR'!$AA$8</f>
        <v>1.4414040568473021</v>
      </c>
      <c r="G42" s="563"/>
    </row>
    <row r="43" spans="1:7">
      <c r="A43" s="897"/>
      <c r="B43" s="897"/>
      <c r="C43" s="314" t="s">
        <v>2003</v>
      </c>
      <c r="D43" s="335">
        <f>'[34]PGVCL CAT 3RD QTR'!$G$7</f>
        <v>2.8844051083632052</v>
      </c>
      <c r="E43" s="336">
        <f>'[34]PGVCL CAT 3RD QTR'!$S$7</f>
        <v>0.15570097635092317</v>
      </c>
      <c r="F43" s="335">
        <f>'[34]PGVCL CAT 3RD QTR'!$AA$7</f>
        <v>4.131619356157799</v>
      </c>
      <c r="G43" s="563"/>
    </row>
    <row r="44" spans="1:7" ht="13.8" thickBot="1">
      <c r="A44" s="897"/>
      <c r="B44" s="897"/>
      <c r="C44" s="318" t="s">
        <v>2004</v>
      </c>
      <c r="D44" s="335">
        <f>'[34]PGVCL CAT 3RD QTR'!$G$6</f>
        <v>5.2684166888099258</v>
      </c>
      <c r="E44" s="336">
        <f>'[34]PGVCL CAT 3RD QTR'!$S$6</f>
        <v>0.26537710177626173</v>
      </c>
      <c r="F44" s="335">
        <f>'[34]PGVCL CAT 3RD QTR'!$AA$6</f>
        <v>9.0815606408471119</v>
      </c>
      <c r="G44" s="563"/>
    </row>
    <row r="45" spans="1:7">
      <c r="A45" s="563"/>
      <c r="B45" s="563"/>
      <c r="C45" s="563"/>
      <c r="F45" s="323"/>
      <c r="G45" s="563"/>
    </row>
    <row r="46" spans="1:7">
      <c r="A46" s="563"/>
      <c r="B46" s="563"/>
      <c r="C46" s="563"/>
      <c r="D46" s="563"/>
      <c r="E46" s="563"/>
      <c r="F46" s="563"/>
      <c r="G46" s="563"/>
    </row>
    <row r="47" spans="1:7" s="328" customFormat="1">
      <c r="A47" s="892">
        <v>2</v>
      </c>
      <c r="B47" s="899" t="s">
        <v>3633</v>
      </c>
      <c r="C47" s="324" t="s">
        <v>2000</v>
      </c>
      <c r="D47" s="325">
        <f>'[34]PGVCL CAT 2ND QTR'!$G$15</f>
        <v>9.1442824273188013</v>
      </c>
      <c r="E47" s="326">
        <f>'[34]PGVCL CAT 2ND QTR'!$S$15</f>
        <v>0.66443992189099177</v>
      </c>
      <c r="F47" s="325">
        <f>'[34]PGVCL CAT 2ND QTR'!$AA$15</f>
        <v>10.624885114620653</v>
      </c>
      <c r="G47" s="327"/>
    </row>
    <row r="48" spans="1:7" s="328" customFormat="1">
      <c r="A48" s="892"/>
      <c r="B48" s="900"/>
      <c r="C48" s="324" t="s">
        <v>2001</v>
      </c>
      <c r="D48" s="325">
        <f>'[34]PGVCL CAT 2ND QTR'!$G$11</f>
        <v>18.741429766823646</v>
      </c>
      <c r="E48" s="326">
        <f>'[34]PGVCL CAT 2ND QTR'!$S$11</f>
        <v>1.9642568772479589</v>
      </c>
      <c r="F48" s="325">
        <f>'[34]PGVCL CAT 2ND QTR'!$AA$11</f>
        <v>17.896890832498499</v>
      </c>
      <c r="G48" s="327"/>
    </row>
    <row r="49" spans="1:7" s="328" customFormat="1">
      <c r="A49" s="892"/>
      <c r="B49" s="900"/>
      <c r="C49" s="324" t="s">
        <v>2002</v>
      </c>
      <c r="D49" s="325">
        <f>'[34]PGVCL CAT 2ND QTR'!$G$14</f>
        <v>2.9194348556014562</v>
      </c>
      <c r="E49" s="326">
        <f>'[34]PGVCL CAT 2ND QTR'!$S$14</f>
        <v>0.14786865564421281</v>
      </c>
      <c r="F49" s="325">
        <f>'[34]PGVCL CAT 2ND QTR'!$AA$14</f>
        <v>1.9007036010035274</v>
      </c>
      <c r="G49" s="327"/>
    </row>
    <row r="50" spans="1:7" s="328" customFormat="1">
      <c r="A50" s="892"/>
      <c r="B50" s="900"/>
      <c r="C50" s="324" t="s">
        <v>2003</v>
      </c>
      <c r="D50" s="325">
        <f>'[34]PGVCL CAT 2ND QTR'!$G$13</f>
        <v>4.2493131545790295</v>
      </c>
      <c r="E50" s="326">
        <f>'[34]PGVCL CAT 2ND QTR'!$S$13</f>
        <v>0.20688487434308933</v>
      </c>
      <c r="F50" s="325">
        <f>'[34]PGVCL CAT 2ND QTR'!$AA$13</f>
        <v>4.8401378564646507</v>
      </c>
      <c r="G50" s="327"/>
    </row>
    <row r="51" spans="1:7" s="328" customFormat="1">
      <c r="A51" s="892"/>
      <c r="B51" s="901"/>
      <c r="C51" s="324" t="s">
        <v>2004</v>
      </c>
      <c r="D51" s="325">
        <f>'[34]PGVCL CAT 2ND QTR'!$G$12</f>
        <v>9.5626027777561564</v>
      </c>
      <c r="E51" s="326">
        <f>'[34]PGVCL CAT 2ND QTR'!$S$12</f>
        <v>0.46693653984365063</v>
      </c>
      <c r="F51" s="325">
        <f>'[34]PGVCL CAT 2ND QTR'!$AA$12</f>
        <v>13.549150924059271</v>
      </c>
      <c r="G51" s="327"/>
    </row>
    <row r="52" spans="1:7" s="328" customFormat="1">
      <c r="A52" s="892"/>
      <c r="B52" s="894" t="s">
        <v>3634</v>
      </c>
      <c r="C52" s="324" t="s">
        <v>2000</v>
      </c>
      <c r="D52" s="325">
        <f>'[34]PGVCL CAT 2ND QTR'!$G$21</f>
        <v>9.0040290882332901</v>
      </c>
      <c r="E52" s="326">
        <f>'[34]PGVCL CAT 2ND QTR'!$S$21</f>
        <v>0.69503917882865796</v>
      </c>
      <c r="F52" s="325">
        <f>'[34]PGVCL CAT 2ND QTR'!$AA$21</f>
        <v>9.7372784597297848</v>
      </c>
      <c r="G52" s="327"/>
    </row>
    <row r="53" spans="1:7" s="328" customFormat="1">
      <c r="A53" s="892"/>
      <c r="B53" s="894"/>
      <c r="C53" s="324" t="s">
        <v>2005</v>
      </c>
      <c r="D53" s="325">
        <f>'[34]PGVCL CAT 2ND QTR'!$G$17</f>
        <v>17.114861811478292</v>
      </c>
      <c r="E53" s="326">
        <f>'[34]PGVCL CAT 2ND QTR'!$S$17</f>
        <v>1.9750038883827914</v>
      </c>
      <c r="F53" s="325">
        <f>'[34]PGVCL CAT 2ND QTR'!$AA$17</f>
        <v>15.450484538522785</v>
      </c>
      <c r="G53" s="327"/>
    </row>
    <row r="54" spans="1:7" s="328" customFormat="1">
      <c r="A54" s="892"/>
      <c r="B54" s="894"/>
      <c r="C54" s="324" t="s">
        <v>2002</v>
      </c>
      <c r="D54" s="325">
        <f>'[34]PGVCL CAT 2ND QTR'!$G$20</f>
        <v>3.1424442142924396</v>
      </c>
      <c r="E54" s="326">
        <f>'[34]PGVCL CAT 2ND QTR'!$S$20</f>
        <v>0.19774621426105474</v>
      </c>
      <c r="F54" s="325">
        <f>'[34]PGVCL CAT 2ND QTR'!$AA$20</f>
        <v>1.824338574522173</v>
      </c>
      <c r="G54" s="327"/>
    </row>
    <row r="55" spans="1:7" s="328" customFormat="1">
      <c r="A55" s="892"/>
      <c r="B55" s="894"/>
      <c r="C55" s="324" t="s">
        <v>2003</v>
      </c>
      <c r="D55" s="325">
        <f>'[34]PGVCL CAT 2ND QTR'!$G$19</f>
        <v>4.5098646918215595</v>
      </c>
      <c r="E55" s="326">
        <f>'[34]PGVCL CAT 2ND QTR'!$S$19</f>
        <v>0.21201545141086212</v>
      </c>
      <c r="F55" s="325">
        <f>'[34]PGVCL CAT 2ND QTR'!$AA$19</f>
        <v>5.0676648991010236</v>
      </c>
      <c r="G55" s="327"/>
    </row>
    <row r="56" spans="1:7" s="328" customFormat="1">
      <c r="A56" s="892"/>
      <c r="B56" s="894"/>
      <c r="C56" s="324" t="s">
        <v>2004</v>
      </c>
      <c r="D56" s="325">
        <f>'[34]PGVCL CAT 2ND QTR'!$G$18</f>
        <v>9.8099097721364128</v>
      </c>
      <c r="E56" s="326">
        <f>'[34]PGVCL CAT 2ND QTR'!$S$18</f>
        <v>0.5383227043648583</v>
      </c>
      <c r="F56" s="325">
        <f>'[34]PGVCL CAT 2ND QTR'!$AA$18</f>
        <v>12.244268936576111</v>
      </c>
      <c r="G56" s="327"/>
    </row>
    <row r="57" spans="1:7" s="328" customFormat="1">
      <c r="A57" s="892"/>
      <c r="B57" s="901" t="s">
        <v>3635</v>
      </c>
      <c r="C57" s="324" t="s">
        <v>2000</v>
      </c>
      <c r="D57" s="325">
        <f>'[34]PGVCL CAT 2ND QTR'!$G$28</f>
        <v>9.0937951085543585</v>
      </c>
      <c r="E57" s="326">
        <f>'[34]PGVCL CAT 2ND QTR'!$S$28</f>
        <v>0.68247835238810417</v>
      </c>
      <c r="F57" s="325">
        <f>'[34]PGVCL CAT 2ND QTR'!$AA$28</f>
        <v>10.154436626816477</v>
      </c>
      <c r="G57" s="329"/>
    </row>
    <row r="58" spans="1:7" s="328" customFormat="1">
      <c r="A58" s="892"/>
      <c r="B58" s="894"/>
      <c r="C58" s="324" t="s">
        <v>2005</v>
      </c>
      <c r="D58" s="325">
        <f>'[34]PGVCL CAT 2ND QTR'!$G$24</f>
        <v>17.713697821654684</v>
      </c>
      <c r="E58" s="326">
        <f>'[34]PGVCL CAT 2ND QTR'!$S$24</f>
        <v>2.0264006450382133</v>
      </c>
      <c r="F58" s="325">
        <f>'[34]PGVCL CAT 2ND QTR'!$AA$24</f>
        <v>16.153645777443931</v>
      </c>
      <c r="G58" s="329"/>
    </row>
    <row r="59" spans="1:7" s="328" customFormat="1">
      <c r="A59" s="892"/>
      <c r="B59" s="894"/>
      <c r="C59" s="324" t="s">
        <v>2002</v>
      </c>
      <c r="D59" s="325">
        <f>'[34]PGVCL CAT 2ND QTR'!$G$27</f>
        <v>3.360059859386912</v>
      </c>
      <c r="E59" s="326">
        <f>'[34]PGVCL CAT 2ND QTR'!$S$27</f>
        <v>0.19600834674522377</v>
      </c>
      <c r="F59" s="325">
        <f>'[34]PGVCL CAT 2ND QTR'!$AA$27</f>
        <v>2.4146580203107795</v>
      </c>
      <c r="G59" s="329"/>
    </row>
    <row r="60" spans="1:7" s="328" customFormat="1">
      <c r="A60" s="892"/>
      <c r="B60" s="894"/>
      <c r="C60" s="324" t="s">
        <v>2003</v>
      </c>
      <c r="D60" s="325">
        <f>'[34]PGVCL CAT 2ND QTR'!$G$26</f>
        <v>4.5719282810836903</v>
      </c>
      <c r="E60" s="326">
        <f>'[34]PGVCL CAT 2ND QTR'!$S$26</f>
        <v>0.21009346242360064</v>
      </c>
      <c r="F60" s="325">
        <f>'[34]PGVCL CAT 2ND QTR'!$AA$26</f>
        <v>4.8412092008839247</v>
      </c>
      <c r="G60" s="329"/>
    </row>
    <row r="61" spans="1:7" s="328" customFormat="1" ht="13.8" thickBot="1">
      <c r="A61" s="893"/>
      <c r="B61" s="895"/>
      <c r="C61" s="330" t="s">
        <v>2004</v>
      </c>
      <c r="D61" s="331">
        <f>'[34]PGVCL CAT 2ND QTR'!$G$25</f>
        <v>9.6180922913820623</v>
      </c>
      <c r="E61" s="332">
        <f>'[34]PGVCL CAT 2ND QTR'!$S$25</f>
        <v>0.47436604331012672</v>
      </c>
      <c r="F61" s="331">
        <f>'[34]PGVCL CAT 2ND QTR'!$AA$25</f>
        <v>13.216001051883426</v>
      </c>
      <c r="G61" s="333"/>
    </row>
    <row r="62" spans="1:7" s="328" customFormat="1">
      <c r="A62" s="896" t="s">
        <v>2045</v>
      </c>
      <c r="B62" s="898" t="s">
        <v>3636</v>
      </c>
      <c r="C62" s="334" t="s">
        <v>405</v>
      </c>
      <c r="D62" s="335">
        <f>'[34]PGVCL CAT 2ND QTR'!$G$9</f>
        <v>9.1214942556598722</v>
      </c>
      <c r="E62" s="336">
        <f>'[34]PGVCL CAT 2ND QTR'!$S$9</f>
        <v>0.68418920811295791</v>
      </c>
      <c r="F62" s="335">
        <f>'[34]PGVCL CAT 2ND QTR'!$AA$9</f>
        <v>10.226796099666526</v>
      </c>
      <c r="G62" s="333"/>
    </row>
    <row r="63" spans="1:7" s="328" customFormat="1">
      <c r="A63" s="897"/>
      <c r="B63" s="897"/>
      <c r="C63" s="334" t="s">
        <v>2046</v>
      </c>
      <c r="D63" s="335">
        <f>'[34]PGVCL CAT 2ND QTR'!$G$5</f>
        <v>17.856457445451941</v>
      </c>
      <c r="E63" s="336">
        <f>'[34]PGVCL CAT 2ND QTR'!$S$5</f>
        <v>1.9885897608953016</v>
      </c>
      <c r="F63" s="335">
        <f>'[34]PGVCL CAT 2ND QTR'!$AA$5</f>
        <v>16.499907572237746</v>
      </c>
      <c r="G63" s="333"/>
    </row>
    <row r="64" spans="1:7" s="328" customFormat="1">
      <c r="A64" s="897"/>
      <c r="B64" s="897"/>
      <c r="C64" s="334" t="s">
        <v>2023</v>
      </c>
      <c r="D64" s="335">
        <f>'[34]PGVCL CAT 2ND QTR'!$G$8</f>
        <v>3.2512720101290133</v>
      </c>
      <c r="E64" s="336">
        <f>'[34]PGVCL CAT 2ND QTR'!$S$8</f>
        <v>0.19687712099746257</v>
      </c>
      <c r="F64" s="335">
        <f>'[34]PGVCL CAT 2ND QTR'!$AA$8</f>
        <v>2.1195524783605308</v>
      </c>
      <c r="G64" s="333"/>
    </row>
    <row r="65" spans="1:7" s="328" customFormat="1">
      <c r="A65" s="897"/>
      <c r="B65" s="897"/>
      <c r="C65" s="334" t="s">
        <v>2047</v>
      </c>
      <c r="D65" s="335">
        <f>'[34]PGVCL CAT 2ND QTR'!$G$7</f>
        <v>4.443842182276037</v>
      </c>
      <c r="E65" s="336">
        <f>'[34]PGVCL CAT 2ND QTR'!$S$7</f>
        <v>0.20966642847568437</v>
      </c>
      <c r="F65" s="335">
        <f>'[34]PGVCL CAT 2ND QTR'!$AA$7</f>
        <v>4.9163769394076091</v>
      </c>
      <c r="G65" s="333"/>
    </row>
    <row r="66" spans="1:7" s="328" customFormat="1">
      <c r="A66" s="897"/>
      <c r="B66" s="897"/>
      <c r="C66" s="334" t="s">
        <v>2048</v>
      </c>
      <c r="D66" s="335">
        <f>'[34]PGVCL CAT 2ND QTR'!$G$6</f>
        <v>9.6635465221852659</v>
      </c>
      <c r="E66" s="336">
        <f>'[34]PGVCL CAT 2ND QTR'!$S$6</f>
        <v>0.49320808769761659</v>
      </c>
      <c r="F66" s="335">
        <f>'[34]PGVCL CAT 2ND QTR'!$AA$6</f>
        <v>13.003061919292286</v>
      </c>
      <c r="G66" s="333"/>
    </row>
    <row r="67" spans="1:7" s="328" customFormat="1">
      <c r="A67" s="729"/>
      <c r="B67" s="729"/>
      <c r="C67" s="729"/>
      <c r="D67" s="729"/>
      <c r="E67" s="729"/>
      <c r="F67" s="729"/>
      <c r="G67" s="729"/>
    </row>
    <row r="68" spans="1:7" s="328" customFormat="1">
      <c r="A68" s="892">
        <v>1</v>
      </c>
      <c r="B68" s="894" t="s">
        <v>3637</v>
      </c>
      <c r="C68" s="324" t="s">
        <v>2000</v>
      </c>
      <c r="D68" s="325">
        <f>'[34]PGVCL CAT 1ST QTR'!$G$15</f>
        <v>4.5024907895051394</v>
      </c>
      <c r="E68" s="326">
        <f>'[34]PGVCL CAT 1ST QTR'!$S$15</f>
        <v>0.27291585082305964</v>
      </c>
      <c r="F68" s="325">
        <f>'[34]PGVCL CAT 1ST QTR'!$AA$15</f>
        <v>6.0896583664382433</v>
      </c>
      <c r="G68" s="729"/>
    </row>
    <row r="69" spans="1:7" s="328" customFormat="1">
      <c r="A69" s="892"/>
      <c r="B69" s="894"/>
      <c r="C69" s="324" t="s">
        <v>2001</v>
      </c>
      <c r="D69" s="325">
        <f>'[34]PGVCL CAT 1ST QTR'!$G$11</f>
        <v>8.846969316962161</v>
      </c>
      <c r="E69" s="326">
        <f>'[34]PGVCL CAT 1ST QTR'!$S$11</f>
        <v>0.71127652969518584</v>
      </c>
      <c r="F69" s="325">
        <f>'[34]PGVCL CAT 1ST QTR'!$AA$11</f>
        <v>9.3047234321922936</v>
      </c>
      <c r="G69" s="729"/>
    </row>
    <row r="70" spans="1:7" s="328" customFormat="1">
      <c r="A70" s="892"/>
      <c r="B70" s="894"/>
      <c r="C70" s="324" t="s">
        <v>2002</v>
      </c>
      <c r="D70" s="325">
        <f>'[34]PGVCL CAT 1ST QTR'!$G$14</f>
        <v>1.2729382346533809</v>
      </c>
      <c r="E70" s="326">
        <f>'[34]PGVCL CAT 1ST QTR'!$S$14</f>
        <v>7.3320589869637118E-2</v>
      </c>
      <c r="F70" s="325">
        <f>'[34]PGVCL CAT 1ST QTR'!$AA$14</f>
        <v>1.3114504106007938</v>
      </c>
      <c r="G70" s="729"/>
    </row>
    <row r="71" spans="1:7" s="328" customFormat="1">
      <c r="A71" s="892"/>
      <c r="B71" s="894"/>
      <c r="C71" s="324" t="s">
        <v>2003</v>
      </c>
      <c r="D71" s="325">
        <f>'[34]PGVCL CAT 1ST QTR'!$G$13</f>
        <v>2.4500262319304462</v>
      </c>
      <c r="E71" s="326">
        <f>'[34]PGVCL CAT 1ST QTR'!$S$13</f>
        <v>0.12295284591712599</v>
      </c>
      <c r="F71" s="325">
        <f>'[34]PGVCL CAT 1ST QTR'!$AA$13</f>
        <v>3.6413334861436506</v>
      </c>
    </row>
    <row r="72" spans="1:7" s="328" customFormat="1">
      <c r="A72" s="892"/>
      <c r="B72" s="894"/>
      <c r="C72" s="324" t="s">
        <v>2004</v>
      </c>
      <c r="D72" s="325">
        <f>'[34]PGVCL CAT 1ST QTR'!$G$12</f>
        <v>4.5682973507950999</v>
      </c>
      <c r="E72" s="326">
        <f>'[34]PGVCL CAT 1ST QTR'!$S$12</f>
        <v>0.20631694577951468</v>
      </c>
      <c r="F72" s="325">
        <f>'[34]PGVCL CAT 1ST QTR'!$AA$12</f>
        <v>7.3484723775347085</v>
      </c>
    </row>
    <row r="73" spans="1:7" s="328" customFormat="1">
      <c r="A73" s="892"/>
      <c r="B73" s="894" t="s">
        <v>3638</v>
      </c>
      <c r="C73" s="324" t="s">
        <v>2000</v>
      </c>
      <c r="D73" s="325">
        <f>'[34]PGVCL CAT 1ST QTR'!$G$21</f>
        <v>4.9457350557745956</v>
      </c>
      <c r="E73" s="326">
        <f>'[34]PGVCL CAT 1ST QTR'!$S$21</f>
        <v>0.32940729792731782</v>
      </c>
      <c r="F73" s="325">
        <f>'[34]PGVCL CAT 1ST QTR'!$AA$21</f>
        <v>5.9595177685725957</v>
      </c>
    </row>
    <row r="74" spans="1:7" s="328" customFormat="1">
      <c r="A74" s="892"/>
      <c r="B74" s="894"/>
      <c r="C74" s="324" t="s">
        <v>2005</v>
      </c>
      <c r="D74" s="325">
        <f>'[34]PGVCL CAT 1ST QTR'!$G$17</f>
        <v>9.5550565255432449</v>
      </c>
      <c r="E74" s="326">
        <f>'[34]PGVCL CAT 1ST QTR'!$S$17</f>
        <v>0.80196024449031111</v>
      </c>
      <c r="F74" s="325">
        <f>'[34]PGVCL CAT 1ST QTR'!$AA$17</f>
        <v>9.4390901650015984</v>
      </c>
    </row>
    <row r="75" spans="1:7" s="328" customFormat="1">
      <c r="A75" s="892"/>
      <c r="B75" s="894"/>
      <c r="C75" s="324" t="s">
        <v>2002</v>
      </c>
      <c r="D75" s="325">
        <f>'[34]PGVCL CAT 1ST QTR'!$G$20</f>
        <v>2.1171049525518155</v>
      </c>
      <c r="E75" s="326">
        <f>'[34]PGVCL CAT 1ST QTR'!$S$20</f>
        <v>0.13339861983223958</v>
      </c>
      <c r="F75" s="325">
        <f>'[34]PGVCL CAT 1ST QTR'!$AA$20</f>
        <v>1.4963221755346774</v>
      </c>
    </row>
    <row r="76" spans="1:7" s="328" customFormat="1">
      <c r="A76" s="892"/>
      <c r="B76" s="894"/>
      <c r="C76" s="324" t="s">
        <v>2003</v>
      </c>
      <c r="D76" s="325">
        <f>'[34]PGVCL CAT 1ST QTR'!$G$19</f>
        <v>2.6652379029754809</v>
      </c>
      <c r="E76" s="326">
        <f>'[34]PGVCL CAT 1ST QTR'!$S$19</f>
        <v>0.16617504900377</v>
      </c>
      <c r="F76" s="325">
        <f>'[34]PGVCL CAT 1ST QTR'!$AA$19</f>
        <v>3.1554171351044928</v>
      </c>
    </row>
    <row r="77" spans="1:7" s="328" customFormat="1">
      <c r="A77" s="892"/>
      <c r="B77" s="894"/>
      <c r="C77" s="324" t="s">
        <v>2004</v>
      </c>
      <c r="D77" s="325">
        <f>'[34]PGVCL CAT 1ST QTR'!$G$18</f>
        <v>5.0868872068931568</v>
      </c>
      <c r="E77" s="326">
        <f>'[34]PGVCL CAT 1ST QTR'!$S$18</f>
        <v>0.25710591776598096</v>
      </c>
      <c r="F77" s="325">
        <f>'[34]PGVCL CAT 1ST QTR'!$AA$18</f>
        <v>7.446380275818437</v>
      </c>
    </row>
    <row r="78" spans="1:7" s="328" customFormat="1">
      <c r="A78" s="892"/>
      <c r="B78" s="894" t="s">
        <v>3639</v>
      </c>
      <c r="C78" s="324" t="s">
        <v>2000</v>
      </c>
      <c r="D78" s="325">
        <f>'[34]PGVCL CAT 1ST QTR'!$G$28</f>
        <v>10.018646597191559</v>
      </c>
      <c r="E78" s="326">
        <f>'[34]PGVCL CAT 1ST QTR'!$S$28</f>
        <v>0.72002350394925696</v>
      </c>
      <c r="F78" s="325">
        <f>'[34]PGVCL CAT 1ST QTR'!$AA$28</f>
        <v>10.713549484226295</v>
      </c>
    </row>
    <row r="79" spans="1:7" s="328" customFormat="1">
      <c r="A79" s="892"/>
      <c r="B79" s="894"/>
      <c r="C79" s="324" t="s">
        <v>2005</v>
      </c>
      <c r="D79" s="325">
        <f>'[34]PGVCL CAT 1ST QTR'!$G$24</f>
        <v>18.186176684228265</v>
      </c>
      <c r="E79" s="326">
        <f>'[34]PGVCL CAT 1ST QTR'!$S$24</f>
        <v>1.9935429854388329</v>
      </c>
      <c r="F79" s="325">
        <f>'[34]PGVCL CAT 1ST QTR'!$AA$24</f>
        <v>16.670644311826234</v>
      </c>
    </row>
    <row r="80" spans="1:7" s="328" customFormat="1">
      <c r="A80" s="892"/>
      <c r="B80" s="894"/>
      <c r="C80" s="324" t="s">
        <v>2002</v>
      </c>
      <c r="D80" s="325">
        <f>'[34]PGVCL CAT 1ST QTR'!$G$27</f>
        <v>3.4332348136467079</v>
      </c>
      <c r="E80" s="326">
        <f>'[34]PGVCL CAT 1ST QTR'!$S$27</f>
        <v>0.19024629134757912</v>
      </c>
      <c r="F80" s="325">
        <f>'[34]PGVCL CAT 1ST QTR'!$AA$27</f>
        <v>2.2567397852711495</v>
      </c>
    </row>
    <row r="81" spans="1:6" s="328" customFormat="1">
      <c r="A81" s="892"/>
      <c r="B81" s="894"/>
      <c r="C81" s="324" t="s">
        <v>2003</v>
      </c>
      <c r="D81" s="325">
        <f>'[34]PGVCL CAT 1ST QTR'!$G$26</f>
        <v>5.9020671749213145</v>
      </c>
      <c r="E81" s="326">
        <f>'[34]PGVCL CAT 1ST QTR'!$S$26</f>
        <v>0.27127790710293198</v>
      </c>
      <c r="F81" s="325">
        <f>'[34]PGVCL CAT 1ST QTR'!$AA$26</f>
        <v>5.6190648470685405</v>
      </c>
    </row>
    <row r="82" spans="1:6" s="328" customFormat="1" ht="13.8" thickBot="1">
      <c r="A82" s="893"/>
      <c r="B82" s="895"/>
      <c r="C82" s="330" t="s">
        <v>2004</v>
      </c>
      <c r="D82" s="331">
        <f>'[34]PGVCL CAT 1ST QTR'!$G$25</f>
        <v>10.399261858346852</v>
      </c>
      <c r="E82" s="332">
        <f>'[34]PGVCL CAT 1ST QTR'!$S$25</f>
        <v>0.52813516115760695</v>
      </c>
      <c r="F82" s="331">
        <f>'[34]PGVCL CAT 1ST QTR'!$AA$25</f>
        <v>13.616471496239033</v>
      </c>
    </row>
    <row r="83" spans="1:6" s="328" customFormat="1">
      <c r="A83" s="896" t="s">
        <v>2045</v>
      </c>
      <c r="B83" s="898" t="s">
        <v>3640</v>
      </c>
      <c r="C83" s="334" t="s">
        <v>405</v>
      </c>
      <c r="D83" s="335">
        <f>'[34]PGVCL CAT 1ST QTR'!$G$9</f>
        <v>6.497562375704713</v>
      </c>
      <c r="E83" s="336">
        <f>'[34]PGVCL CAT 1ST QTR'!$S$9</f>
        <v>0.44149648550316184</v>
      </c>
      <c r="F83" s="335">
        <f>'[34]PGVCL CAT 1ST QTR'!$AA$9</f>
        <v>7.5943782495769288</v>
      </c>
    </row>
    <row r="84" spans="1:6" s="328" customFormat="1">
      <c r="A84" s="897"/>
      <c r="B84" s="897"/>
      <c r="C84" s="334" t="s">
        <v>2046</v>
      </c>
      <c r="D84" s="335">
        <f>'[34]PGVCL CAT 1ST QTR'!$G$5</f>
        <v>12.230645358709957</v>
      </c>
      <c r="E84" s="336">
        <f>'[34]PGVCL CAT 1ST QTR'!$S$5</f>
        <v>1.1736723932028117</v>
      </c>
      <c r="F84" s="335">
        <f>'[34]PGVCL CAT 1ST QTR'!$AA$5</f>
        <v>11.831980401393601</v>
      </c>
    </row>
    <row r="85" spans="1:6" s="328" customFormat="1">
      <c r="A85" s="897"/>
      <c r="B85" s="897"/>
      <c r="C85" s="334" t="s">
        <v>2023</v>
      </c>
      <c r="D85" s="335">
        <f>'[34]PGVCL CAT 1ST QTR'!$G$8</f>
        <v>2.2754463849670588</v>
      </c>
      <c r="E85" s="336">
        <f>'[34]PGVCL CAT 1ST QTR'!$S$8</f>
        <v>0.13238207859274123</v>
      </c>
      <c r="F85" s="335">
        <f>'[34]PGVCL CAT 1ST QTR'!$AA$8</f>
        <v>1.6885529470702589</v>
      </c>
    </row>
    <row r="86" spans="1:6" s="328" customFormat="1">
      <c r="A86" s="897"/>
      <c r="B86" s="897"/>
      <c r="C86" s="334" t="s">
        <v>2047</v>
      </c>
      <c r="D86" s="335">
        <f>'[34]PGVCL CAT 1ST QTR'!$G$7</f>
        <v>3.6761024956266546</v>
      </c>
      <c r="E86" s="336">
        <f>'[34]PGVCL CAT 1ST QTR'!$S$7</f>
        <v>0.18698495021589806</v>
      </c>
      <c r="F86" s="335">
        <f>'[34]PGVCL CAT 1ST QTR'!$AA$7</f>
        <v>4.1402384883174337</v>
      </c>
    </row>
    <row r="87" spans="1:6" s="328" customFormat="1">
      <c r="A87" s="897"/>
      <c r="B87" s="897"/>
      <c r="C87" s="334" t="s">
        <v>2048</v>
      </c>
      <c r="D87" s="335">
        <f>'[34]PGVCL CAT 1ST QTR'!$G$6</f>
        <v>6.6904320762678005</v>
      </c>
      <c r="E87" s="336">
        <f>'[34]PGVCL CAT 1ST QTR'!$S$6</f>
        <v>0.33085660645690501</v>
      </c>
      <c r="F87" s="335">
        <f>'[34]PGVCL CAT 1ST QTR'!$AA$6</f>
        <v>9.475913466997298</v>
      </c>
    </row>
  </sheetData>
  <mergeCells count="25">
    <mergeCell ref="A18:A22"/>
    <mergeCell ref="B18:B22"/>
    <mergeCell ref="A1:F1"/>
    <mergeCell ref="A3:A17"/>
    <mergeCell ref="B3:B7"/>
    <mergeCell ref="B8:B12"/>
    <mergeCell ref="B13:B17"/>
    <mergeCell ref="A25:A39"/>
    <mergeCell ref="B25:B29"/>
    <mergeCell ref="B30:B34"/>
    <mergeCell ref="B35:B39"/>
    <mergeCell ref="A40:A44"/>
    <mergeCell ref="B40:B44"/>
    <mergeCell ref="A47:A61"/>
    <mergeCell ref="B47:B51"/>
    <mergeCell ref="B52:B56"/>
    <mergeCell ref="B57:B61"/>
    <mergeCell ref="A62:A66"/>
    <mergeCell ref="B62:B66"/>
    <mergeCell ref="A68:A82"/>
    <mergeCell ref="B68:B72"/>
    <mergeCell ref="B73:B77"/>
    <mergeCell ref="B78:B82"/>
    <mergeCell ref="A83:A87"/>
    <mergeCell ref="B83:B87"/>
  </mergeCells>
  <printOptions horizontalCentered="1"/>
  <pageMargins left="0.74803149606299213" right="0.74803149606299213" top="0.98425196850393704" bottom="0.98425196850393704" header="0.51181102362204722" footer="0.51181102362204722"/>
  <pageSetup paperSize="9" scale="106" orientation="portrait" r:id="rId1"/>
  <headerFooter alignWithMargins="0"/>
  <rowBreaks count="1" manualBreakCount="1">
    <brk id="44"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0"/>
  <sheetViews>
    <sheetView view="pageBreakPreview" zoomScaleNormal="100" workbookViewId="0">
      <selection activeCell="B9" sqref="B9"/>
    </sheetView>
  </sheetViews>
  <sheetFormatPr defaultColWidth="9.109375" defaultRowHeight="13.2"/>
  <cols>
    <col min="1" max="1" width="4.33203125" style="417" customWidth="1"/>
    <col min="2" max="2" width="40.44140625" style="417" customWidth="1"/>
    <col min="3" max="3" width="16.88671875" style="417" customWidth="1"/>
    <col min="4" max="4" width="16.109375" style="418" customWidth="1"/>
    <col min="5" max="16384" width="9.109375" style="417"/>
  </cols>
  <sheetData>
    <row r="1" spans="1:8" ht="15.6">
      <c r="A1" s="416" t="s">
        <v>2168</v>
      </c>
    </row>
    <row r="2" spans="1:8" ht="13.8" thickBot="1">
      <c r="A2" s="912" t="s">
        <v>3622</v>
      </c>
      <c r="B2" s="912"/>
      <c r="C2" s="912"/>
      <c r="D2" s="912"/>
    </row>
    <row r="3" spans="1:8">
      <c r="A3" s="913" t="s">
        <v>2169</v>
      </c>
      <c r="B3" s="913"/>
      <c r="C3" s="913"/>
      <c r="D3" s="419"/>
    </row>
    <row r="4" spans="1:8" ht="45.75" customHeight="1">
      <c r="A4" s="420" t="s">
        <v>2170</v>
      </c>
      <c r="B4" s="421" t="s">
        <v>2171</v>
      </c>
      <c r="C4" s="420" t="s">
        <v>2172</v>
      </c>
      <c r="D4" s="422">
        <v>16963.705076999999</v>
      </c>
    </row>
    <row r="5" spans="1:8" ht="30.75" customHeight="1">
      <c r="A5" s="420" t="s">
        <v>2173</v>
      </c>
      <c r="B5" s="421" t="s">
        <v>2174</v>
      </c>
      <c r="C5" s="420" t="s">
        <v>2175</v>
      </c>
      <c r="D5" s="422">
        <v>2005.771829</v>
      </c>
    </row>
    <row r="6" spans="1:8" ht="26.4">
      <c r="A6" s="420" t="s">
        <v>2176</v>
      </c>
      <c r="B6" s="421" t="s">
        <v>2177</v>
      </c>
      <c r="C6" s="420" t="s">
        <v>2178</v>
      </c>
      <c r="D6" s="422">
        <v>12406.371005000001</v>
      </c>
    </row>
    <row r="7" spans="1:8" ht="27" customHeight="1">
      <c r="A7" s="420" t="s">
        <v>2179</v>
      </c>
      <c r="B7" s="421" t="s">
        <v>2180</v>
      </c>
      <c r="C7" s="420" t="s">
        <v>2181</v>
      </c>
      <c r="D7" s="422">
        <f>D5+D6</f>
        <v>14412.142834</v>
      </c>
    </row>
    <row r="8" spans="1:8" ht="26.25" customHeight="1">
      <c r="A8" s="420" t="s">
        <v>2182</v>
      </c>
      <c r="B8" s="421" t="s">
        <v>2183</v>
      </c>
      <c r="C8" s="420" t="s">
        <v>2184</v>
      </c>
      <c r="D8" s="422">
        <f>D4-(D6+D5)</f>
        <v>2551.5622429999985</v>
      </c>
    </row>
    <row r="9" spans="1:8" ht="27" thickBot="1">
      <c r="A9" s="423" t="s">
        <v>2185</v>
      </c>
      <c r="B9" s="424" t="s">
        <v>2186</v>
      </c>
      <c r="C9" s="425" t="s">
        <v>2187</v>
      </c>
      <c r="D9" s="426">
        <f>(D4-(D5+D6))/D4*100</f>
        <v>15.041302778008669</v>
      </c>
    </row>
    <row r="10" spans="1:8">
      <c r="A10" s="912" t="s">
        <v>3623</v>
      </c>
      <c r="B10" s="912"/>
      <c r="C10" s="912"/>
      <c r="D10" s="912"/>
    </row>
    <row r="11" spans="1:8" ht="16.2" thickBot="1">
      <c r="A11" s="416" t="s">
        <v>2168</v>
      </c>
    </row>
    <row r="12" spans="1:8">
      <c r="A12" s="913" t="s">
        <v>2169</v>
      </c>
      <c r="B12" s="913"/>
      <c r="C12" s="913"/>
      <c r="D12" s="419"/>
    </row>
    <row r="13" spans="1:8" ht="39.6">
      <c r="A13" s="420" t="s">
        <v>2170</v>
      </c>
      <c r="B13" s="421" t="s">
        <v>2171</v>
      </c>
      <c r="C13" s="420" t="s">
        <v>2172</v>
      </c>
      <c r="D13" s="422">
        <v>17540.821478999998</v>
      </c>
      <c r="E13" s="730"/>
      <c r="F13" s="730"/>
      <c r="H13" s="730"/>
    </row>
    <row r="14" spans="1:8" ht="26.4">
      <c r="A14" s="420" t="s">
        <v>2173</v>
      </c>
      <c r="B14" s="421" t="s">
        <v>2174</v>
      </c>
      <c r="C14" s="420" t="s">
        <v>2175</v>
      </c>
      <c r="D14" s="422">
        <v>1944.7259249999991</v>
      </c>
      <c r="E14" s="730"/>
      <c r="F14" s="730"/>
      <c r="H14" s="730"/>
    </row>
    <row r="15" spans="1:8" ht="26.4">
      <c r="A15" s="420" t="s">
        <v>2176</v>
      </c>
      <c r="B15" s="421" t="s">
        <v>2177</v>
      </c>
      <c r="C15" s="420" t="s">
        <v>2178</v>
      </c>
      <c r="D15" s="422">
        <v>13070.78312</v>
      </c>
      <c r="E15" s="730"/>
      <c r="F15" s="730"/>
      <c r="H15" s="730"/>
    </row>
    <row r="16" spans="1:8">
      <c r="A16" s="420" t="s">
        <v>2179</v>
      </c>
      <c r="B16" s="421" t="s">
        <v>2180</v>
      </c>
      <c r="C16" s="420" t="s">
        <v>2181</v>
      </c>
      <c r="D16" s="422">
        <f>D14+D15</f>
        <v>15015.509044999999</v>
      </c>
      <c r="E16" s="730"/>
      <c r="F16" s="730"/>
    </row>
    <row r="17" spans="1:5">
      <c r="A17" s="420" t="s">
        <v>2182</v>
      </c>
      <c r="B17" s="421" t="s">
        <v>2183</v>
      </c>
      <c r="C17" s="420" t="s">
        <v>2184</v>
      </c>
      <c r="D17" s="422">
        <f>D13-(D15+D14)</f>
        <v>2525.3124339999995</v>
      </c>
      <c r="E17" s="730"/>
    </row>
    <row r="18" spans="1:5" ht="27" thickBot="1">
      <c r="A18" s="423" t="s">
        <v>2185</v>
      </c>
      <c r="B18" s="424" t="s">
        <v>2186</v>
      </c>
      <c r="C18" s="425" t="s">
        <v>2187</v>
      </c>
      <c r="D18" s="426">
        <f>(D13-(D14+D15))/D13*100</f>
        <v>14.396774045179825</v>
      </c>
      <c r="E18" s="730"/>
    </row>
    <row r="19" spans="1:5" s="427" customFormat="1">
      <c r="D19" s="410"/>
    </row>
    <row r="20" spans="1:5" s="427" customFormat="1">
      <c r="D20" s="410"/>
    </row>
    <row r="21" spans="1:5" s="427" customFormat="1">
      <c r="D21" s="410"/>
    </row>
    <row r="22" spans="1:5" s="427" customFormat="1">
      <c r="D22" s="410"/>
    </row>
    <row r="23" spans="1:5" s="427" customFormat="1">
      <c r="D23" s="410"/>
    </row>
    <row r="24" spans="1:5" s="427" customFormat="1">
      <c r="D24" s="410"/>
    </row>
    <row r="25" spans="1:5" s="427" customFormat="1">
      <c r="D25" s="410"/>
    </row>
    <row r="26" spans="1:5" s="427" customFormat="1">
      <c r="D26" s="410"/>
    </row>
    <row r="27" spans="1:5" s="427" customFormat="1">
      <c r="D27" s="410"/>
    </row>
    <row r="28" spans="1:5" s="427" customFormat="1">
      <c r="D28" s="410"/>
    </row>
    <row r="29" spans="1:5">
      <c r="B29" s="428"/>
      <c r="C29" s="428"/>
      <c r="D29" s="429"/>
    </row>
    <row r="30" spans="1:5">
      <c r="B30" s="428"/>
      <c r="C30" s="428"/>
      <c r="D30" s="429"/>
    </row>
  </sheetData>
  <mergeCells count="4">
    <mergeCell ref="A2:D2"/>
    <mergeCell ref="A3:C3"/>
    <mergeCell ref="A10:D10"/>
    <mergeCell ref="A12:C12"/>
  </mergeCells>
  <printOptions horizontalCentered="1" verticalCentered="1"/>
  <pageMargins left="0.25" right="0" top="0.25" bottom="0.25" header="0.5" footer="0.13"/>
  <pageSetup paperSize="9" scale="76" orientation="landscape" r:id="rId1"/>
  <headerFooter alignWithMargins="0">
    <oddFooter>&amp;C&amp;Z&amp;F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8"/>
  <sheetViews>
    <sheetView zoomScaleNormal="100" zoomScaleSheetLayoutView="100" workbookViewId="0">
      <pane ySplit="3" topLeftCell="A33" activePane="bottomLeft" state="frozen"/>
      <selection activeCell="K43" sqref="K43"/>
      <selection pane="bottomLeft" activeCell="K43" sqref="K43"/>
    </sheetView>
  </sheetViews>
  <sheetFormatPr defaultColWidth="9.109375" defaultRowHeight="13.2"/>
  <cols>
    <col min="1" max="1" width="9.109375" style="405"/>
    <col min="2" max="2" width="15.44140625" style="403" customWidth="1"/>
    <col min="3" max="3" width="13.6640625" style="405" customWidth="1"/>
    <col min="4" max="5" width="12.33203125" style="405" customWidth="1"/>
    <col min="6" max="6" width="11.5546875" style="405" customWidth="1"/>
    <col min="7" max="7" width="13" style="405" customWidth="1"/>
    <col min="8" max="8" width="9.109375" style="403"/>
    <col min="9" max="9" width="14.6640625" style="403" customWidth="1"/>
    <col min="10" max="19" width="9.109375" style="403"/>
    <col min="20" max="20" width="0" style="403" hidden="1" customWidth="1"/>
    <col min="21" max="16384" width="9.109375" style="403"/>
  </cols>
  <sheetData>
    <row r="1" spans="1:15" s="402" customFormat="1" ht="15.6">
      <c r="A1" s="920" t="s">
        <v>381</v>
      </c>
      <c r="B1" s="920"/>
      <c r="C1" s="920"/>
      <c r="D1" s="920"/>
      <c r="E1" s="920"/>
      <c r="F1" s="920"/>
      <c r="G1" s="920"/>
      <c r="I1" s="403"/>
      <c r="J1" s="403"/>
      <c r="K1" s="403"/>
    </row>
    <row r="2" spans="1:15" ht="92.4">
      <c r="A2" s="404" t="s">
        <v>1048</v>
      </c>
      <c r="B2" s="404" t="s">
        <v>795</v>
      </c>
      <c r="C2" s="404" t="s">
        <v>796</v>
      </c>
      <c r="D2" s="404" t="s">
        <v>797</v>
      </c>
      <c r="E2" s="404" t="s">
        <v>647</v>
      </c>
      <c r="F2" s="404" t="s">
        <v>649</v>
      </c>
      <c r="G2" s="404" t="s">
        <v>650</v>
      </c>
      <c r="H2" s="405"/>
    </row>
    <row r="3" spans="1:15">
      <c r="A3" s="406" t="s">
        <v>2100</v>
      </c>
      <c r="B3" s="404">
        <v>33</v>
      </c>
      <c r="C3" s="407" t="s">
        <v>655</v>
      </c>
      <c r="D3" s="407" t="s">
        <v>656</v>
      </c>
      <c r="E3" s="407" t="s">
        <v>648</v>
      </c>
      <c r="F3" s="407" t="s">
        <v>657</v>
      </c>
      <c r="G3" s="407" t="s">
        <v>651</v>
      </c>
      <c r="H3" s="405"/>
    </row>
    <row r="4" spans="1:15">
      <c r="A4" s="914" t="s">
        <v>1158</v>
      </c>
      <c r="B4" s="469" t="s">
        <v>654</v>
      </c>
      <c r="C4" s="406">
        <v>0</v>
      </c>
      <c r="D4" s="406">
        <v>0</v>
      </c>
      <c r="E4" s="406">
        <f t="shared" ref="E4:E39" si="0">+D4+C4</f>
        <v>0</v>
      </c>
      <c r="F4" s="406">
        <v>0</v>
      </c>
      <c r="G4" s="406">
        <f t="shared" ref="G4:G39" si="1">E4-F4</f>
        <v>0</v>
      </c>
    </row>
    <row r="5" spans="1:15" ht="15" customHeight="1">
      <c r="A5" s="915"/>
      <c r="B5" s="469" t="s">
        <v>652</v>
      </c>
      <c r="C5" s="406">
        <v>1247</v>
      </c>
      <c r="D5" s="406">
        <v>1377</v>
      </c>
      <c r="E5" s="406">
        <f t="shared" si="0"/>
        <v>2624</v>
      </c>
      <c r="F5" s="406">
        <v>1778</v>
      </c>
      <c r="G5" s="406">
        <f t="shared" si="1"/>
        <v>846</v>
      </c>
      <c r="I5" s="408"/>
      <c r="K5" s="408"/>
      <c r="L5" s="408"/>
      <c r="M5" s="408"/>
      <c r="N5" s="408"/>
      <c r="O5" s="408"/>
    </row>
    <row r="6" spans="1:15" ht="15" customHeight="1">
      <c r="A6" s="916"/>
      <c r="B6" s="469" t="s">
        <v>653</v>
      </c>
      <c r="C6" s="406">
        <v>178</v>
      </c>
      <c r="D6" s="406">
        <v>280</v>
      </c>
      <c r="E6" s="406">
        <f t="shared" si="0"/>
        <v>458</v>
      </c>
      <c r="F6" s="406">
        <v>319</v>
      </c>
      <c r="G6" s="406">
        <f t="shared" si="1"/>
        <v>139</v>
      </c>
      <c r="H6" s="403">
        <v>139</v>
      </c>
      <c r="I6" s="408"/>
      <c r="K6" s="408"/>
      <c r="L6" s="408"/>
      <c r="M6" s="408"/>
      <c r="N6" s="408"/>
      <c r="O6" s="408"/>
    </row>
    <row r="7" spans="1:15">
      <c r="A7" s="914" t="s">
        <v>1159</v>
      </c>
      <c r="B7" s="469" t="s">
        <v>654</v>
      </c>
      <c r="C7" s="406">
        <v>0</v>
      </c>
      <c r="D7" s="406">
        <v>0</v>
      </c>
      <c r="E7" s="406">
        <f t="shared" si="0"/>
        <v>0</v>
      </c>
      <c r="F7" s="406">
        <v>0</v>
      </c>
      <c r="G7" s="406">
        <f t="shared" si="1"/>
        <v>0</v>
      </c>
      <c r="I7" s="408"/>
      <c r="K7" s="408"/>
      <c r="L7" s="408"/>
      <c r="M7" s="408"/>
      <c r="N7" s="408"/>
      <c r="O7" s="408"/>
    </row>
    <row r="8" spans="1:15" ht="15" customHeight="1">
      <c r="A8" s="915"/>
      <c r="B8" s="469" t="s">
        <v>652</v>
      </c>
      <c r="C8" s="406">
        <v>1649</v>
      </c>
      <c r="D8" s="406">
        <v>2548</v>
      </c>
      <c r="E8" s="406">
        <f t="shared" si="0"/>
        <v>4197</v>
      </c>
      <c r="F8" s="406">
        <v>2793</v>
      </c>
      <c r="G8" s="406">
        <f t="shared" si="1"/>
        <v>1404</v>
      </c>
      <c r="I8" s="408"/>
      <c r="K8" s="408"/>
      <c r="L8" s="408"/>
      <c r="M8" s="408"/>
      <c r="N8" s="408"/>
      <c r="O8" s="408"/>
    </row>
    <row r="9" spans="1:15" ht="15" customHeight="1">
      <c r="A9" s="916"/>
      <c r="B9" s="469" t="s">
        <v>653</v>
      </c>
      <c r="C9" s="406">
        <v>2939</v>
      </c>
      <c r="D9" s="406">
        <v>3343</v>
      </c>
      <c r="E9" s="406">
        <f t="shared" si="0"/>
        <v>6282</v>
      </c>
      <c r="F9" s="406">
        <v>2617</v>
      </c>
      <c r="G9" s="406">
        <f t="shared" si="1"/>
        <v>3665</v>
      </c>
      <c r="H9" s="403">
        <v>3665</v>
      </c>
      <c r="I9" s="408"/>
      <c r="K9" s="408"/>
      <c r="L9" s="408"/>
      <c r="M9" s="408"/>
      <c r="N9" s="408"/>
      <c r="O9" s="408"/>
    </row>
    <row r="10" spans="1:15">
      <c r="A10" s="914" t="s">
        <v>728</v>
      </c>
      <c r="B10" s="469" t="s">
        <v>654</v>
      </c>
      <c r="C10" s="406">
        <v>0</v>
      </c>
      <c r="D10" s="406">
        <v>0</v>
      </c>
      <c r="E10" s="406">
        <f t="shared" si="0"/>
        <v>0</v>
      </c>
      <c r="F10" s="406">
        <v>0</v>
      </c>
      <c r="G10" s="406">
        <f t="shared" si="1"/>
        <v>0</v>
      </c>
      <c r="I10" s="408"/>
      <c r="K10" s="408"/>
      <c r="L10" s="408"/>
      <c r="M10" s="408"/>
      <c r="N10" s="408"/>
      <c r="O10" s="408"/>
    </row>
    <row r="11" spans="1:15" ht="15" customHeight="1">
      <c r="A11" s="915"/>
      <c r="B11" s="469" t="s">
        <v>652</v>
      </c>
      <c r="C11" s="406">
        <v>875</v>
      </c>
      <c r="D11" s="406">
        <v>207</v>
      </c>
      <c r="E11" s="406">
        <f t="shared" si="0"/>
        <v>1082</v>
      </c>
      <c r="F11" s="406">
        <v>427</v>
      </c>
      <c r="G11" s="406">
        <f t="shared" si="1"/>
        <v>655</v>
      </c>
      <c r="I11" s="408"/>
      <c r="K11" s="408"/>
      <c r="L11" s="408"/>
      <c r="M11" s="408"/>
      <c r="N11" s="408"/>
      <c r="O11" s="408"/>
    </row>
    <row r="12" spans="1:15" ht="15" customHeight="1">
      <c r="A12" s="916"/>
      <c r="B12" s="469" t="s">
        <v>653</v>
      </c>
      <c r="C12" s="406">
        <v>980</v>
      </c>
      <c r="D12" s="406">
        <v>929</v>
      </c>
      <c r="E12" s="406">
        <f t="shared" si="0"/>
        <v>1909</v>
      </c>
      <c r="F12" s="406">
        <v>824</v>
      </c>
      <c r="G12" s="406">
        <f t="shared" si="1"/>
        <v>1085</v>
      </c>
      <c r="H12" s="403">
        <v>1085</v>
      </c>
      <c r="I12" s="408"/>
      <c r="K12" s="408"/>
      <c r="L12" s="408"/>
      <c r="M12" s="408"/>
      <c r="N12" s="408"/>
      <c r="O12" s="408"/>
    </row>
    <row r="13" spans="1:15" ht="12.75" customHeight="1">
      <c r="A13" s="914" t="s">
        <v>1160</v>
      </c>
      <c r="B13" s="469" t="s">
        <v>654</v>
      </c>
      <c r="C13" s="406">
        <v>0</v>
      </c>
      <c r="D13" s="406">
        <v>0</v>
      </c>
      <c r="E13" s="406">
        <f t="shared" si="0"/>
        <v>0</v>
      </c>
      <c r="F13" s="406">
        <v>0</v>
      </c>
      <c r="G13" s="406">
        <f t="shared" si="1"/>
        <v>0</v>
      </c>
      <c r="I13" s="408"/>
      <c r="K13" s="408"/>
      <c r="L13" s="408"/>
      <c r="M13" s="408"/>
      <c r="N13" s="408"/>
      <c r="O13" s="408"/>
    </row>
    <row r="14" spans="1:15" ht="12.75" customHeight="1">
      <c r="A14" s="915"/>
      <c r="B14" s="469" t="s">
        <v>652</v>
      </c>
      <c r="C14" s="406">
        <v>1769</v>
      </c>
      <c r="D14" s="406">
        <v>2108</v>
      </c>
      <c r="E14" s="406">
        <f t="shared" si="0"/>
        <v>3877</v>
      </c>
      <c r="F14" s="406">
        <v>2432</v>
      </c>
      <c r="G14" s="406">
        <f t="shared" si="1"/>
        <v>1445</v>
      </c>
      <c r="I14" s="408"/>
      <c r="K14" s="408"/>
      <c r="L14" s="408"/>
      <c r="M14" s="408"/>
      <c r="N14" s="408"/>
      <c r="O14" s="408"/>
    </row>
    <row r="15" spans="1:15" ht="12.75" customHeight="1">
      <c r="A15" s="916"/>
      <c r="B15" s="469" t="s">
        <v>653</v>
      </c>
      <c r="C15" s="406">
        <v>747</v>
      </c>
      <c r="D15" s="406">
        <v>918</v>
      </c>
      <c r="E15" s="406">
        <f t="shared" si="0"/>
        <v>1665</v>
      </c>
      <c r="F15" s="406">
        <v>623</v>
      </c>
      <c r="G15" s="406">
        <f t="shared" si="1"/>
        <v>1042</v>
      </c>
      <c r="H15" s="403">
        <v>1042</v>
      </c>
      <c r="I15" s="408"/>
      <c r="K15" s="408"/>
      <c r="L15" s="408"/>
      <c r="M15" s="408"/>
      <c r="N15" s="408"/>
      <c r="O15" s="408"/>
    </row>
    <row r="16" spans="1:15" ht="18" customHeight="1">
      <c r="A16" s="914" t="s">
        <v>1161</v>
      </c>
      <c r="B16" s="469" t="s">
        <v>654</v>
      </c>
      <c r="C16" s="406">
        <v>0</v>
      </c>
      <c r="D16" s="406">
        <v>0</v>
      </c>
      <c r="E16" s="406">
        <f t="shared" si="0"/>
        <v>0</v>
      </c>
      <c r="F16" s="406">
        <v>0</v>
      </c>
      <c r="G16" s="406">
        <f t="shared" si="1"/>
        <v>0</v>
      </c>
      <c r="I16" s="408"/>
      <c r="K16" s="408"/>
      <c r="L16" s="408"/>
      <c r="M16" s="408"/>
      <c r="N16" s="408"/>
      <c r="O16" s="408"/>
    </row>
    <row r="17" spans="1:15">
      <c r="A17" s="915"/>
      <c r="B17" s="469" t="s">
        <v>652</v>
      </c>
      <c r="C17" s="406">
        <v>2450</v>
      </c>
      <c r="D17" s="406">
        <v>2364</v>
      </c>
      <c r="E17" s="406">
        <f t="shared" si="0"/>
        <v>4814</v>
      </c>
      <c r="F17" s="406">
        <v>2542</v>
      </c>
      <c r="G17" s="406">
        <f t="shared" si="1"/>
        <v>2272</v>
      </c>
      <c r="I17" s="408"/>
      <c r="K17" s="408"/>
      <c r="L17" s="408"/>
      <c r="M17" s="408"/>
      <c r="N17" s="408"/>
      <c r="O17" s="408"/>
    </row>
    <row r="18" spans="1:15">
      <c r="A18" s="916"/>
      <c r="B18" s="469" t="s">
        <v>653</v>
      </c>
      <c r="C18" s="406">
        <v>2299</v>
      </c>
      <c r="D18" s="406">
        <v>1253</v>
      </c>
      <c r="E18" s="406">
        <f t="shared" si="0"/>
        <v>3552</v>
      </c>
      <c r="F18" s="406">
        <v>396</v>
      </c>
      <c r="G18" s="406">
        <f t="shared" si="1"/>
        <v>3156</v>
      </c>
      <c r="H18" s="403">
        <v>3156</v>
      </c>
      <c r="I18" s="408"/>
      <c r="K18" s="408"/>
      <c r="L18" s="408"/>
      <c r="M18" s="408"/>
      <c r="N18" s="408"/>
      <c r="O18" s="408"/>
    </row>
    <row r="19" spans="1:15">
      <c r="A19" s="914" t="s">
        <v>1162</v>
      </c>
      <c r="B19" s="469" t="s">
        <v>654</v>
      </c>
      <c r="C19" s="406">
        <v>0</v>
      </c>
      <c r="D19" s="406">
        <v>0</v>
      </c>
      <c r="E19" s="406">
        <f t="shared" si="0"/>
        <v>0</v>
      </c>
      <c r="F19" s="406">
        <v>0</v>
      </c>
      <c r="G19" s="406">
        <f t="shared" si="1"/>
        <v>0</v>
      </c>
      <c r="I19" s="408"/>
      <c r="K19" s="408"/>
      <c r="L19" s="408"/>
      <c r="M19" s="408"/>
      <c r="N19" s="408"/>
      <c r="O19" s="408"/>
    </row>
    <row r="20" spans="1:15">
      <c r="A20" s="915"/>
      <c r="B20" s="469" t="s">
        <v>652</v>
      </c>
      <c r="C20" s="406">
        <v>1354</v>
      </c>
      <c r="D20" s="406">
        <v>1186</v>
      </c>
      <c r="E20" s="406">
        <f t="shared" si="0"/>
        <v>2540</v>
      </c>
      <c r="F20" s="406">
        <v>1693</v>
      </c>
      <c r="G20" s="406">
        <f t="shared" si="1"/>
        <v>847</v>
      </c>
      <c r="I20" s="408"/>
      <c r="K20" s="408"/>
      <c r="L20" s="408"/>
      <c r="M20" s="408"/>
      <c r="N20" s="408"/>
      <c r="O20" s="408"/>
    </row>
    <row r="21" spans="1:15">
      <c r="A21" s="916"/>
      <c r="B21" s="469" t="s">
        <v>653</v>
      </c>
      <c r="C21" s="406">
        <v>569</v>
      </c>
      <c r="D21" s="406">
        <v>457</v>
      </c>
      <c r="E21" s="406">
        <f t="shared" si="0"/>
        <v>1026</v>
      </c>
      <c r="F21" s="406">
        <v>469</v>
      </c>
      <c r="G21" s="406">
        <f t="shared" si="1"/>
        <v>557</v>
      </c>
      <c r="H21" s="403">
        <v>557</v>
      </c>
      <c r="I21" s="408"/>
      <c r="K21" s="408"/>
      <c r="L21" s="408"/>
      <c r="M21" s="408"/>
      <c r="N21" s="408"/>
      <c r="O21" s="408"/>
    </row>
    <row r="22" spans="1:15">
      <c r="A22" s="914" t="s">
        <v>2026</v>
      </c>
      <c r="B22" s="469" t="s">
        <v>654</v>
      </c>
      <c r="C22" s="406">
        <v>0</v>
      </c>
      <c r="D22" s="406">
        <v>0</v>
      </c>
      <c r="E22" s="406">
        <f t="shared" si="0"/>
        <v>0</v>
      </c>
      <c r="F22" s="406">
        <v>0</v>
      </c>
      <c r="G22" s="406">
        <f t="shared" si="1"/>
        <v>0</v>
      </c>
      <c r="I22" s="408"/>
      <c r="K22" s="408"/>
      <c r="L22" s="408"/>
      <c r="M22" s="408"/>
      <c r="N22" s="408"/>
      <c r="O22" s="408"/>
    </row>
    <row r="23" spans="1:15">
      <c r="A23" s="915"/>
      <c r="B23" s="469" t="s">
        <v>652</v>
      </c>
      <c r="C23" s="406">
        <v>722</v>
      </c>
      <c r="D23" s="406">
        <v>1143</v>
      </c>
      <c r="E23" s="406">
        <f t="shared" si="0"/>
        <v>1865</v>
      </c>
      <c r="F23" s="406">
        <v>1331</v>
      </c>
      <c r="G23" s="406">
        <f t="shared" si="1"/>
        <v>534</v>
      </c>
      <c r="I23" s="408"/>
      <c r="K23" s="408"/>
      <c r="L23" s="408"/>
      <c r="M23" s="408"/>
      <c r="N23" s="408"/>
      <c r="O23" s="408"/>
    </row>
    <row r="24" spans="1:15">
      <c r="A24" s="916"/>
      <c r="B24" s="469" t="s">
        <v>653</v>
      </c>
      <c r="C24" s="406">
        <v>243</v>
      </c>
      <c r="D24" s="406">
        <v>494</v>
      </c>
      <c r="E24" s="406">
        <f t="shared" si="0"/>
        <v>737</v>
      </c>
      <c r="F24" s="406">
        <v>505</v>
      </c>
      <c r="G24" s="406">
        <f t="shared" si="1"/>
        <v>232</v>
      </c>
      <c r="H24" s="403">
        <v>232</v>
      </c>
      <c r="I24" s="408"/>
      <c r="K24" s="408"/>
      <c r="L24" s="408"/>
      <c r="M24" s="408"/>
      <c r="N24" s="408"/>
      <c r="O24" s="408"/>
    </row>
    <row r="25" spans="1:15">
      <c r="A25" s="914" t="s">
        <v>1163</v>
      </c>
      <c r="B25" s="469" t="s">
        <v>654</v>
      </c>
      <c r="C25" s="406">
        <v>0</v>
      </c>
      <c r="D25" s="406">
        <v>0</v>
      </c>
      <c r="E25" s="406">
        <f t="shared" si="0"/>
        <v>0</v>
      </c>
      <c r="F25" s="406">
        <v>0</v>
      </c>
      <c r="G25" s="406">
        <f t="shared" si="1"/>
        <v>0</v>
      </c>
      <c r="I25" s="408"/>
      <c r="K25" s="408"/>
      <c r="L25" s="408"/>
      <c r="M25" s="408"/>
      <c r="N25" s="408"/>
      <c r="O25" s="408"/>
    </row>
    <row r="26" spans="1:15">
      <c r="A26" s="915"/>
      <c r="B26" s="469" t="s">
        <v>652</v>
      </c>
      <c r="C26" s="406">
        <v>2407</v>
      </c>
      <c r="D26" s="406">
        <v>2999</v>
      </c>
      <c r="E26" s="406">
        <f t="shared" si="0"/>
        <v>5406</v>
      </c>
      <c r="F26" s="406">
        <v>4363</v>
      </c>
      <c r="G26" s="406">
        <f t="shared" si="1"/>
        <v>1043</v>
      </c>
      <c r="I26" s="408"/>
      <c r="K26" s="408"/>
      <c r="L26" s="408"/>
      <c r="M26" s="408"/>
      <c r="N26" s="408"/>
      <c r="O26" s="408"/>
    </row>
    <row r="27" spans="1:15">
      <c r="A27" s="916"/>
      <c r="B27" s="469" t="s">
        <v>653</v>
      </c>
      <c r="C27" s="406">
        <v>2004</v>
      </c>
      <c r="D27" s="406">
        <v>1366</v>
      </c>
      <c r="E27" s="406">
        <f t="shared" si="0"/>
        <v>3370</v>
      </c>
      <c r="F27" s="406">
        <v>1850</v>
      </c>
      <c r="G27" s="406">
        <f t="shared" si="1"/>
        <v>1520</v>
      </c>
      <c r="H27" s="403">
        <v>1520</v>
      </c>
      <c r="I27" s="408"/>
      <c r="K27" s="408"/>
      <c r="L27" s="408"/>
      <c r="M27" s="408"/>
      <c r="N27" s="408"/>
      <c r="O27" s="408"/>
    </row>
    <row r="28" spans="1:15">
      <c r="A28" s="914" t="s">
        <v>1164</v>
      </c>
      <c r="B28" s="469" t="s">
        <v>654</v>
      </c>
      <c r="C28" s="406">
        <v>0</v>
      </c>
      <c r="D28" s="406">
        <v>0</v>
      </c>
      <c r="E28" s="406">
        <f t="shared" si="0"/>
        <v>0</v>
      </c>
      <c r="F28" s="406">
        <v>0</v>
      </c>
      <c r="G28" s="406">
        <f t="shared" si="1"/>
        <v>0</v>
      </c>
      <c r="H28" s="403" t="s">
        <v>1244</v>
      </c>
      <c r="I28" s="408"/>
      <c r="K28" s="408"/>
      <c r="L28" s="408"/>
      <c r="M28" s="408"/>
      <c r="N28" s="408"/>
      <c r="O28" s="408"/>
    </row>
    <row r="29" spans="1:15" ht="18.75" customHeight="1">
      <c r="A29" s="915"/>
      <c r="B29" s="469" t="s">
        <v>652</v>
      </c>
      <c r="C29" s="406">
        <v>2292</v>
      </c>
      <c r="D29" s="406">
        <v>919</v>
      </c>
      <c r="E29" s="406">
        <f t="shared" si="0"/>
        <v>3211</v>
      </c>
      <c r="F29" s="406">
        <v>1386</v>
      </c>
      <c r="G29" s="406">
        <f t="shared" si="1"/>
        <v>1825</v>
      </c>
      <c r="I29" s="408"/>
      <c r="K29" s="408"/>
      <c r="L29" s="408"/>
      <c r="M29" s="408"/>
      <c r="N29" s="408"/>
      <c r="O29" s="408"/>
    </row>
    <row r="30" spans="1:15">
      <c r="A30" s="916"/>
      <c r="B30" s="469" t="s">
        <v>653</v>
      </c>
      <c r="C30" s="406">
        <v>1371</v>
      </c>
      <c r="D30" s="406">
        <v>1722</v>
      </c>
      <c r="E30" s="406">
        <f t="shared" si="0"/>
        <v>3093</v>
      </c>
      <c r="F30" s="406">
        <v>1279</v>
      </c>
      <c r="G30" s="406">
        <f t="shared" si="1"/>
        <v>1814</v>
      </c>
      <c r="H30" s="403">
        <v>1814</v>
      </c>
      <c r="I30" s="408"/>
      <c r="K30" s="408"/>
      <c r="L30" s="408"/>
      <c r="M30" s="408"/>
      <c r="N30" s="408"/>
      <c r="O30" s="408"/>
    </row>
    <row r="31" spans="1:15" ht="15" customHeight="1">
      <c r="A31" s="914" t="s">
        <v>729</v>
      </c>
      <c r="B31" s="469" t="s">
        <v>654</v>
      </c>
      <c r="C31" s="406">
        <v>0</v>
      </c>
      <c r="D31" s="406">
        <v>0</v>
      </c>
      <c r="E31" s="406">
        <f t="shared" si="0"/>
        <v>0</v>
      </c>
      <c r="F31" s="406">
        <v>0</v>
      </c>
      <c r="G31" s="406">
        <f t="shared" si="1"/>
        <v>0</v>
      </c>
      <c r="I31" s="408"/>
      <c r="K31" s="408"/>
      <c r="L31" s="408"/>
      <c r="M31" s="408"/>
      <c r="N31" s="408"/>
      <c r="O31" s="408"/>
    </row>
    <row r="32" spans="1:15">
      <c r="A32" s="915"/>
      <c r="B32" s="469" t="s">
        <v>652</v>
      </c>
      <c r="C32" s="406">
        <v>639</v>
      </c>
      <c r="D32" s="406">
        <v>944</v>
      </c>
      <c r="E32" s="406">
        <f t="shared" si="0"/>
        <v>1583</v>
      </c>
      <c r="F32" s="406">
        <v>1063</v>
      </c>
      <c r="G32" s="406">
        <f t="shared" si="1"/>
        <v>520</v>
      </c>
      <c r="I32" s="408"/>
      <c r="K32" s="408"/>
      <c r="L32" s="408"/>
      <c r="M32" s="408"/>
      <c r="N32" s="408"/>
      <c r="O32" s="408"/>
    </row>
    <row r="33" spans="1:15">
      <c r="A33" s="916"/>
      <c r="B33" s="469" t="s">
        <v>653</v>
      </c>
      <c r="C33" s="406">
        <v>514</v>
      </c>
      <c r="D33" s="406">
        <v>953</v>
      </c>
      <c r="E33" s="406">
        <f t="shared" si="0"/>
        <v>1467</v>
      </c>
      <c r="F33" s="406">
        <v>565</v>
      </c>
      <c r="G33" s="406">
        <f t="shared" si="1"/>
        <v>902</v>
      </c>
      <c r="H33" s="403">
        <v>902</v>
      </c>
      <c r="I33" s="408"/>
      <c r="K33" s="408"/>
      <c r="L33" s="408"/>
      <c r="M33" s="408"/>
      <c r="N33" s="408"/>
      <c r="O33" s="408"/>
    </row>
    <row r="34" spans="1:15" ht="15" customHeight="1">
      <c r="A34" s="914" t="s">
        <v>1165</v>
      </c>
      <c r="B34" s="469" t="s">
        <v>654</v>
      </c>
      <c r="C34" s="406">
        <v>0</v>
      </c>
      <c r="D34" s="406">
        <v>0</v>
      </c>
      <c r="E34" s="406">
        <f t="shared" si="0"/>
        <v>0</v>
      </c>
      <c r="F34" s="406">
        <v>0</v>
      </c>
      <c r="G34" s="406">
        <f t="shared" si="1"/>
        <v>0</v>
      </c>
      <c r="I34" s="408"/>
      <c r="K34" s="408"/>
      <c r="L34" s="408"/>
      <c r="M34" s="408"/>
      <c r="N34" s="408"/>
      <c r="O34" s="408"/>
    </row>
    <row r="35" spans="1:15">
      <c r="A35" s="915"/>
      <c r="B35" s="469" t="s">
        <v>652</v>
      </c>
      <c r="C35" s="406">
        <v>485</v>
      </c>
      <c r="D35" s="406">
        <v>849</v>
      </c>
      <c r="E35" s="406">
        <f t="shared" si="0"/>
        <v>1334</v>
      </c>
      <c r="F35" s="406">
        <v>420</v>
      </c>
      <c r="G35" s="406">
        <f t="shared" si="1"/>
        <v>914</v>
      </c>
      <c r="I35" s="408"/>
      <c r="K35" s="408"/>
      <c r="L35" s="408"/>
      <c r="M35" s="408"/>
      <c r="N35" s="408"/>
      <c r="O35" s="408"/>
    </row>
    <row r="36" spans="1:15">
      <c r="A36" s="916"/>
      <c r="B36" s="469" t="s">
        <v>653</v>
      </c>
      <c r="C36" s="406">
        <v>175</v>
      </c>
      <c r="D36" s="406">
        <v>1026</v>
      </c>
      <c r="E36" s="406">
        <f t="shared" si="0"/>
        <v>1201</v>
      </c>
      <c r="F36" s="406">
        <v>438</v>
      </c>
      <c r="G36" s="406">
        <f t="shared" si="1"/>
        <v>763</v>
      </c>
      <c r="H36" s="403">
        <v>763</v>
      </c>
      <c r="I36" s="408"/>
      <c r="K36" s="408"/>
      <c r="L36" s="408"/>
      <c r="M36" s="408"/>
      <c r="N36" s="408"/>
      <c r="O36" s="408"/>
    </row>
    <row r="37" spans="1:15" ht="15" customHeight="1">
      <c r="A37" s="914" t="s">
        <v>1166</v>
      </c>
      <c r="B37" s="469" t="s">
        <v>654</v>
      </c>
      <c r="C37" s="406">
        <v>0</v>
      </c>
      <c r="D37" s="406">
        <v>0</v>
      </c>
      <c r="E37" s="406">
        <f t="shared" si="0"/>
        <v>0</v>
      </c>
      <c r="F37" s="406">
        <v>0</v>
      </c>
      <c r="G37" s="406">
        <f t="shared" si="1"/>
        <v>0</v>
      </c>
      <c r="I37" s="408"/>
      <c r="K37" s="408"/>
      <c r="L37" s="408"/>
      <c r="M37" s="408"/>
      <c r="N37" s="408"/>
      <c r="O37" s="408"/>
    </row>
    <row r="38" spans="1:15">
      <c r="A38" s="915"/>
      <c r="B38" s="469" t="s">
        <v>652</v>
      </c>
      <c r="C38" s="406">
        <v>2388</v>
      </c>
      <c r="D38" s="406">
        <v>986</v>
      </c>
      <c r="E38" s="406">
        <f t="shared" si="0"/>
        <v>3374</v>
      </c>
      <c r="F38" s="406">
        <v>1767</v>
      </c>
      <c r="G38" s="406">
        <f t="shared" si="1"/>
        <v>1607</v>
      </c>
      <c r="I38" s="408"/>
      <c r="K38" s="408"/>
      <c r="L38" s="408"/>
      <c r="M38" s="408"/>
      <c r="N38" s="408"/>
      <c r="O38" s="408"/>
    </row>
    <row r="39" spans="1:15">
      <c r="A39" s="916"/>
      <c r="B39" s="469" t="s">
        <v>653</v>
      </c>
      <c r="C39" s="406">
        <v>1343</v>
      </c>
      <c r="D39" s="406">
        <v>1180</v>
      </c>
      <c r="E39" s="406">
        <f t="shared" si="0"/>
        <v>2523</v>
      </c>
      <c r="F39" s="406">
        <v>942</v>
      </c>
      <c r="G39" s="406">
        <f t="shared" si="1"/>
        <v>1581</v>
      </c>
      <c r="H39" s="403">
        <v>1581</v>
      </c>
      <c r="I39" s="408"/>
      <c r="K39" s="408"/>
      <c r="L39" s="408"/>
      <c r="M39" s="408"/>
      <c r="N39" s="408"/>
      <c r="O39" s="408"/>
    </row>
    <row r="40" spans="1:15" ht="12.75" customHeight="1">
      <c r="A40" s="917" t="s">
        <v>402</v>
      </c>
      <c r="B40" s="404" t="s">
        <v>654</v>
      </c>
      <c r="C40" s="470">
        <f t="shared" ref="C40:G42" si="2">+C4+C7+C10+C13+C16+C19+C22+C25+C28+C31+C34+C37</f>
        <v>0</v>
      </c>
      <c r="D40" s="470">
        <f t="shared" si="2"/>
        <v>0</v>
      </c>
      <c r="E40" s="470">
        <f t="shared" si="2"/>
        <v>0</v>
      </c>
      <c r="F40" s="470">
        <f t="shared" si="2"/>
        <v>0</v>
      </c>
      <c r="G40" s="470">
        <f t="shared" si="2"/>
        <v>0</v>
      </c>
      <c r="I40" s="408"/>
      <c r="K40" s="408"/>
      <c r="L40" s="408"/>
      <c r="M40" s="408"/>
      <c r="N40" s="408"/>
      <c r="O40" s="408"/>
    </row>
    <row r="41" spans="1:15" ht="12.75" customHeight="1">
      <c r="A41" s="918"/>
      <c r="B41" s="404" t="s">
        <v>652</v>
      </c>
      <c r="C41" s="470">
        <f t="shared" si="2"/>
        <v>18277</v>
      </c>
      <c r="D41" s="470">
        <f t="shared" si="2"/>
        <v>17630</v>
      </c>
      <c r="E41" s="470">
        <f t="shared" si="2"/>
        <v>35907</v>
      </c>
      <c r="F41" s="470">
        <f t="shared" si="2"/>
        <v>21995</v>
      </c>
      <c r="G41" s="470">
        <f t="shared" si="2"/>
        <v>13912</v>
      </c>
      <c r="H41" s="403" t="s">
        <v>2267</v>
      </c>
      <c r="I41" s="408"/>
      <c r="K41" s="408"/>
      <c r="L41" s="408"/>
      <c r="M41" s="408"/>
      <c r="N41" s="408"/>
      <c r="O41" s="408"/>
    </row>
    <row r="42" spans="1:15" ht="12.75" customHeight="1">
      <c r="A42" s="919"/>
      <c r="B42" s="404" t="s">
        <v>653</v>
      </c>
      <c r="C42" s="470">
        <f t="shared" si="2"/>
        <v>13362</v>
      </c>
      <c r="D42" s="470">
        <f t="shared" si="2"/>
        <v>13921</v>
      </c>
      <c r="E42" s="470">
        <f t="shared" si="2"/>
        <v>27283</v>
      </c>
      <c r="F42" s="470">
        <f t="shared" si="2"/>
        <v>10827</v>
      </c>
      <c r="G42" s="470">
        <f t="shared" si="2"/>
        <v>16456</v>
      </c>
      <c r="H42" s="403" t="s">
        <v>2267</v>
      </c>
      <c r="I42" s="408"/>
      <c r="J42" s="408"/>
      <c r="K42" s="408"/>
      <c r="L42" s="408"/>
      <c r="M42" s="408"/>
      <c r="N42" s="408"/>
      <c r="O42" s="408"/>
    </row>
    <row r="43" spans="1:15">
      <c r="I43" s="408"/>
      <c r="J43" s="408"/>
      <c r="K43" s="408"/>
      <c r="L43" s="408"/>
      <c r="M43" s="408"/>
      <c r="N43" s="408"/>
      <c r="O43" s="408"/>
    </row>
    <row r="44" spans="1:15">
      <c r="C44" s="405" t="s">
        <v>2267</v>
      </c>
      <c r="I44" s="408"/>
      <c r="J44" s="408"/>
      <c r="K44" s="408"/>
      <c r="L44" s="408"/>
      <c r="M44" s="408"/>
      <c r="N44" s="408"/>
      <c r="O44" s="408"/>
    </row>
    <row r="45" spans="1:15" ht="13.8">
      <c r="C45" s="405" t="s">
        <v>2267</v>
      </c>
      <c r="D45" s="409"/>
      <c r="I45" s="408"/>
      <c r="J45" s="408"/>
      <c r="K45" s="408"/>
      <c r="L45" s="408"/>
      <c r="M45" s="408"/>
      <c r="N45" s="408"/>
      <c r="O45" s="408"/>
    </row>
    <row r="46" spans="1:15">
      <c r="I46" s="408"/>
      <c r="J46" s="408"/>
      <c r="K46" s="408"/>
      <c r="L46" s="408"/>
      <c r="M46" s="408"/>
      <c r="N46" s="408"/>
      <c r="O46" s="408"/>
    </row>
    <row r="47" spans="1:15">
      <c r="I47" s="408"/>
      <c r="J47" s="408"/>
      <c r="K47" s="408"/>
      <c r="L47" s="408"/>
      <c r="M47" s="408"/>
      <c r="N47" s="408"/>
      <c r="O47" s="408"/>
    </row>
    <row r="48" spans="1:15">
      <c r="I48" s="408"/>
      <c r="J48" s="408"/>
      <c r="K48" s="408"/>
      <c r="L48" s="408"/>
      <c r="M48" s="408"/>
      <c r="N48" s="408"/>
      <c r="O48" s="408"/>
    </row>
  </sheetData>
  <autoFilter ref="A3:G42">
    <sortState ref="A4:G42">
      <sortCondition ref="B4:B42"/>
    </sortState>
  </autoFilter>
  <mergeCells count="14">
    <mergeCell ref="A16:A18"/>
    <mergeCell ref="A1:G1"/>
    <mergeCell ref="A4:A6"/>
    <mergeCell ref="A7:A9"/>
    <mergeCell ref="A10:A12"/>
    <mergeCell ref="A13:A15"/>
    <mergeCell ref="A37:A39"/>
    <mergeCell ref="A40:A42"/>
    <mergeCell ref="A19:A21"/>
    <mergeCell ref="A22:A24"/>
    <mergeCell ref="A25:A27"/>
    <mergeCell ref="A28:A30"/>
    <mergeCell ref="A31:A33"/>
    <mergeCell ref="A34:A36"/>
  </mergeCells>
  <conditionalFormatting sqref="A1:G4 B5:G6 A43:G1048576 A40:G40 B41:G42 A7:G7 A10:G10 A13:G13 A16:G16 A19:G19 A22:G22 A25:G25 A28:G28 A31:G31 A34:G34 A37:G37 B8:G9 B11:G12 B14:G15 B17:G18 B20:G21 B23:G24 B26:G27 B29:G30 B32:G33 B35:G36 B38:G39">
    <cfRule type="cellIs" dxfId="2" priority="2" operator="lessThan">
      <formula>0</formula>
    </cfRule>
  </conditionalFormatting>
  <conditionalFormatting sqref="C4:G42">
    <cfRule type="cellIs" dxfId="1" priority="1" operator="lessThan">
      <formula>0</formula>
    </cfRule>
  </conditionalFormatting>
  <printOptions horizontalCentered="1" verticalCentered="1"/>
  <pageMargins left="0.75" right="0.75" top="1" bottom="1" header="0.5" footer="0.5"/>
  <pageSetup paperSize="9" orientation="portrait" verticalDpi="7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view="pageBreakPreview" zoomScale="60" zoomScaleNormal="85" workbookViewId="0">
      <selection activeCell="A12" sqref="A12"/>
    </sheetView>
  </sheetViews>
  <sheetFormatPr defaultColWidth="9.109375" defaultRowHeight="13.2"/>
  <cols>
    <col min="1" max="1" width="90.88671875" style="277" customWidth="1"/>
    <col min="2" max="16384" width="9.109375" style="277"/>
  </cols>
  <sheetData>
    <row r="1" spans="1:1" ht="84" customHeight="1" thickTop="1" thickBot="1">
      <c r="A1" s="276" t="s">
        <v>2273</v>
      </c>
    </row>
    <row r="2" spans="1:1" ht="65.25" customHeight="1" thickTop="1" thickBot="1">
      <c r="A2" s="298" t="s">
        <v>2049</v>
      </c>
    </row>
    <row r="3" spans="1:1" ht="58.5" customHeight="1" thickTop="1" thickBot="1">
      <c r="A3" s="276" t="s">
        <v>383</v>
      </c>
    </row>
    <row r="4" spans="1:1" ht="49.5" customHeight="1" thickTop="1" thickBot="1">
      <c r="A4" s="299" t="s">
        <v>2274</v>
      </c>
    </row>
    <row r="5" spans="1:1" ht="13.8"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7"/>
  <sheetViews>
    <sheetView view="pageBreakPreview" zoomScale="60" zoomScaleNormal="60" workbookViewId="0">
      <pane ySplit="5" topLeftCell="A9" activePane="bottomLeft" state="frozen"/>
      <selection activeCell="K43" sqref="K43"/>
      <selection pane="bottomLeft" activeCell="K43" sqref="K43"/>
    </sheetView>
  </sheetViews>
  <sheetFormatPr defaultColWidth="9.109375" defaultRowHeight="14.4"/>
  <cols>
    <col min="1" max="1" width="9.109375" style="731"/>
    <col min="2" max="2" width="10.109375" style="731" customWidth="1"/>
    <col min="3" max="3" width="13.44140625" style="731" customWidth="1"/>
    <col min="4" max="5" width="22.33203125" style="731" customWidth="1"/>
    <col min="6" max="6" width="16.6640625" style="731" customWidth="1"/>
    <col min="7" max="8" width="22" style="741" customWidth="1"/>
    <col min="9" max="10" width="16" style="731" customWidth="1"/>
    <col min="11" max="11" width="14.88671875" style="731" bestFit="1" customWidth="1"/>
    <col min="12" max="16384" width="9.109375" style="731"/>
  </cols>
  <sheetData>
    <row r="1" spans="1:11" ht="33" customHeight="1" thickBot="1">
      <c r="A1" s="921" t="s">
        <v>2188</v>
      </c>
      <c r="B1" s="921"/>
      <c r="C1" s="921"/>
      <c r="D1" s="921"/>
      <c r="E1" s="921"/>
      <c r="F1" s="921"/>
      <c r="G1" s="921"/>
      <c r="H1" s="921"/>
      <c r="I1" s="921"/>
      <c r="J1" s="921"/>
      <c r="K1" s="921"/>
    </row>
    <row r="2" spans="1:11" ht="25.8" thickBot="1">
      <c r="A2" s="922" t="s">
        <v>2189</v>
      </c>
      <c r="B2" s="922"/>
      <c r="C2" s="922"/>
      <c r="D2" s="922"/>
      <c r="E2" s="922"/>
      <c r="F2" s="922"/>
      <c r="G2" s="922"/>
      <c r="H2" s="922"/>
      <c r="I2" s="430" t="s">
        <v>2190</v>
      </c>
      <c r="J2" s="431" t="s">
        <v>3624</v>
      </c>
      <c r="K2" s="432"/>
    </row>
    <row r="3" spans="1:11" ht="42.75" customHeight="1">
      <c r="A3" s="923" t="s">
        <v>2191</v>
      </c>
      <c r="B3" s="926" t="s">
        <v>2192</v>
      </c>
      <c r="C3" s="926" t="s">
        <v>2193</v>
      </c>
      <c r="D3" s="926" t="s">
        <v>2194</v>
      </c>
      <c r="E3" s="930" t="s">
        <v>2195</v>
      </c>
      <c r="F3" s="930" t="s">
        <v>2196</v>
      </c>
      <c r="G3" s="932" t="s">
        <v>2197</v>
      </c>
      <c r="H3" s="932" t="s">
        <v>2198</v>
      </c>
      <c r="I3" s="930" t="s">
        <v>2199</v>
      </c>
      <c r="J3" s="930" t="s">
        <v>2200</v>
      </c>
      <c r="K3" s="934" t="s">
        <v>2201</v>
      </c>
    </row>
    <row r="4" spans="1:11" ht="15.75" customHeight="1">
      <c r="A4" s="924"/>
      <c r="B4" s="927"/>
      <c r="C4" s="927"/>
      <c r="D4" s="929"/>
      <c r="E4" s="931"/>
      <c r="F4" s="931"/>
      <c r="G4" s="933"/>
      <c r="H4" s="933"/>
      <c r="I4" s="931"/>
      <c r="J4" s="931"/>
      <c r="K4" s="935"/>
    </row>
    <row r="5" spans="1:11" ht="31.8" thickBot="1">
      <c r="A5" s="925"/>
      <c r="B5" s="928"/>
      <c r="C5" s="928"/>
      <c r="D5" s="433" t="s">
        <v>843</v>
      </c>
      <c r="E5" s="433" t="s">
        <v>844</v>
      </c>
      <c r="F5" s="433" t="s">
        <v>2202</v>
      </c>
      <c r="G5" s="434" t="s">
        <v>846</v>
      </c>
      <c r="H5" s="434" t="s">
        <v>2203</v>
      </c>
      <c r="I5" s="433" t="s">
        <v>2204</v>
      </c>
      <c r="J5" s="433" t="s">
        <v>2205</v>
      </c>
      <c r="K5" s="435" t="s">
        <v>2206</v>
      </c>
    </row>
    <row r="6" spans="1:11" ht="24.75" customHeight="1">
      <c r="A6" s="936" t="s">
        <v>402</v>
      </c>
      <c r="B6" s="939" t="s">
        <v>2207</v>
      </c>
      <c r="C6" s="436" t="s">
        <v>2208</v>
      </c>
      <c r="D6" s="437">
        <v>3054.8518290000002</v>
      </c>
      <c r="E6" s="437">
        <v>2408.23308</v>
      </c>
      <c r="F6" s="438">
        <f>(E6/D6)*100</f>
        <v>78.833056881463563</v>
      </c>
      <c r="G6" s="439">
        <v>139833.6302864</v>
      </c>
      <c r="H6" s="439">
        <v>126581.12911760001</v>
      </c>
      <c r="I6" s="440">
        <f>H6/G6*100</f>
        <v>90.52266529757047</v>
      </c>
      <c r="J6" s="440">
        <f>F6*I6/100</f>
        <v>71.361784224650606</v>
      </c>
      <c r="K6" s="440">
        <f>100-J6</f>
        <v>28.638215775349394</v>
      </c>
    </row>
    <row r="7" spans="1:11" ht="24.75" customHeight="1">
      <c r="A7" s="937"/>
      <c r="B7" s="940"/>
      <c r="C7" s="441" t="s">
        <v>2209</v>
      </c>
      <c r="D7" s="442">
        <v>3098.2122599999998</v>
      </c>
      <c r="E7" s="442">
        <v>2435.5004599999997</v>
      </c>
      <c r="F7" s="443">
        <f t="shared" ref="F7:F19" si="0">(E7/D7)*100</f>
        <v>78.609864515867613</v>
      </c>
      <c r="G7" s="444">
        <v>146081.19357470001</v>
      </c>
      <c r="H7" s="444">
        <v>146426.5980306</v>
      </c>
      <c r="I7" s="445">
        <f t="shared" ref="I7:I20" si="1">H7/G7*100</f>
        <v>100.23644690151259</v>
      </c>
      <c r="J7" s="445">
        <f t="shared" ref="J7:J20" si="2">F7*I7/100</f>
        <v>78.795735104798638</v>
      </c>
      <c r="K7" s="445">
        <f t="shared" ref="K7:K20" si="3">100-J7</f>
        <v>21.204264895201362</v>
      </c>
    </row>
    <row r="8" spans="1:11" ht="24.75" customHeight="1" thickBot="1">
      <c r="A8" s="937"/>
      <c r="B8" s="940"/>
      <c r="C8" s="446" t="s">
        <v>2210</v>
      </c>
      <c r="D8" s="447">
        <v>2946.3272820000002</v>
      </c>
      <c r="E8" s="447">
        <v>2489.963252</v>
      </c>
      <c r="F8" s="443">
        <f t="shared" si="0"/>
        <v>84.510748931795007</v>
      </c>
      <c r="G8" s="448">
        <v>152235.02433499999</v>
      </c>
      <c r="H8" s="448">
        <v>146229.34463080001</v>
      </c>
      <c r="I8" s="443">
        <f t="shared" si="1"/>
        <v>96.054994748787763</v>
      </c>
      <c r="J8" s="443">
        <f t="shared" si="2"/>
        <v>81.176795448596906</v>
      </c>
      <c r="K8" s="443">
        <f t="shared" si="3"/>
        <v>18.823204551403094</v>
      </c>
    </row>
    <row r="9" spans="1:11" s="453" customFormat="1" ht="24.75" customHeight="1" thickBot="1">
      <c r="A9" s="937"/>
      <c r="B9" s="941"/>
      <c r="C9" s="449"/>
      <c r="D9" s="450">
        <f>SUM(D6:D8)</f>
        <v>9099.3913709999997</v>
      </c>
      <c r="E9" s="450">
        <f>SUM(E6:E8)</f>
        <v>7333.6967919999988</v>
      </c>
      <c r="F9" s="451">
        <f t="shared" si="0"/>
        <v>80.595465048054564</v>
      </c>
      <c r="G9" s="450">
        <f>SUM(G6:G8)</f>
        <v>438149.84819609998</v>
      </c>
      <c r="H9" s="450">
        <f>SUM(H6:H8)</f>
        <v>419237.07177900005</v>
      </c>
      <c r="I9" s="451">
        <f t="shared" si="1"/>
        <v>95.683491277021901</v>
      </c>
      <c r="J9" s="451">
        <f t="shared" si="2"/>
        <v>77.116554768930527</v>
      </c>
      <c r="K9" s="452">
        <f t="shared" si="3"/>
        <v>22.883445231069473</v>
      </c>
    </row>
    <row r="10" spans="1:11" ht="24.75" customHeight="1">
      <c r="A10" s="937"/>
      <c r="B10" s="940" t="s">
        <v>2211</v>
      </c>
      <c r="C10" s="436" t="s">
        <v>2212</v>
      </c>
      <c r="D10" s="437">
        <v>3044.254222</v>
      </c>
      <c r="E10" s="437">
        <v>2457.174387</v>
      </c>
      <c r="F10" s="438">
        <f>(E10/D10)*100</f>
        <v>80.715150832104186</v>
      </c>
      <c r="G10" s="439">
        <v>154390.98200280001</v>
      </c>
      <c r="H10" s="439">
        <v>158911.93932430001</v>
      </c>
      <c r="I10" s="440">
        <f>H10/G10*100</f>
        <v>102.92825219637376</v>
      </c>
      <c r="J10" s="440">
        <f>F10*I10/100</f>
        <v>83.078694009151675</v>
      </c>
      <c r="K10" s="440">
        <f>100-J10</f>
        <v>16.921305990848325</v>
      </c>
    </row>
    <row r="11" spans="1:11" ht="24.75" customHeight="1">
      <c r="A11" s="937"/>
      <c r="B11" s="940"/>
      <c r="C11" s="441" t="s">
        <v>2213</v>
      </c>
      <c r="D11" s="442">
        <v>2428.6434720000002</v>
      </c>
      <c r="E11" s="442">
        <v>2361.6205480000003</v>
      </c>
      <c r="F11" s="443">
        <f t="shared" si="0"/>
        <v>97.240314407087254</v>
      </c>
      <c r="G11" s="444">
        <v>158118.04164369998</v>
      </c>
      <c r="H11" s="444">
        <v>146975.1988675</v>
      </c>
      <c r="I11" s="445">
        <f t="shared" si="1"/>
        <v>92.952832794812224</v>
      </c>
      <c r="J11" s="445">
        <f t="shared" si="2"/>
        <v>90.387626859969515</v>
      </c>
      <c r="K11" s="445">
        <f t="shared" si="3"/>
        <v>9.6123731400304848</v>
      </c>
    </row>
    <row r="12" spans="1:11" ht="24.75" customHeight="1" thickBot="1">
      <c r="A12" s="937"/>
      <c r="B12" s="940"/>
      <c r="C12" s="446" t="s">
        <v>2214</v>
      </c>
      <c r="D12" s="447">
        <v>2391.4160120000001</v>
      </c>
      <c r="E12" s="447">
        <v>2259.6511069999997</v>
      </c>
      <c r="F12" s="443">
        <f t="shared" si="0"/>
        <v>94.490088535879536</v>
      </c>
      <c r="G12" s="448">
        <v>154698.31</v>
      </c>
      <c r="H12" s="448">
        <v>145865.76</v>
      </c>
      <c r="I12" s="443">
        <f t="shared" si="1"/>
        <v>94.290467685135027</v>
      </c>
      <c r="J12" s="443">
        <f t="shared" si="2"/>
        <v>89.095146396578969</v>
      </c>
      <c r="K12" s="443">
        <f t="shared" si="3"/>
        <v>10.904853603421031</v>
      </c>
    </row>
    <row r="13" spans="1:11" ht="24.75" customHeight="1" thickBot="1">
      <c r="A13" s="937"/>
      <c r="B13" s="941"/>
      <c r="C13" s="454"/>
      <c r="D13" s="450">
        <f>SUM(D10:D12)</f>
        <v>7864.3137060000008</v>
      </c>
      <c r="E13" s="450">
        <f>SUM(E10:E12)</f>
        <v>7078.4460419999996</v>
      </c>
      <c r="F13" s="451">
        <f t="shared" si="0"/>
        <v>90.007167905822087</v>
      </c>
      <c r="G13" s="450">
        <f>SUM(G10:G12)</f>
        <v>467207.33364649996</v>
      </c>
      <c r="H13" s="450">
        <f>SUM(H10:H12)</f>
        <v>451752.89819179999</v>
      </c>
      <c r="I13" s="451">
        <f t="shared" si="1"/>
        <v>96.692167622010587</v>
      </c>
      <c r="J13" s="451">
        <f t="shared" si="2"/>
        <v>87.029881663322016</v>
      </c>
      <c r="K13" s="452">
        <f t="shared" si="3"/>
        <v>12.970118336677984</v>
      </c>
    </row>
    <row r="14" spans="1:11" ht="24.75" customHeight="1">
      <c r="A14" s="937"/>
      <c r="B14" s="940" t="s">
        <v>2215</v>
      </c>
      <c r="C14" s="436" t="s">
        <v>2216</v>
      </c>
      <c r="D14" s="437">
        <v>2815.3958969999994</v>
      </c>
      <c r="E14" s="437">
        <v>2475.7056560000001</v>
      </c>
      <c r="F14" s="440">
        <f t="shared" si="0"/>
        <v>87.934547984460622</v>
      </c>
      <c r="G14" s="439">
        <v>149046.9336399</v>
      </c>
      <c r="H14" s="439">
        <v>132845.08003809999</v>
      </c>
      <c r="I14" s="440">
        <f t="shared" si="1"/>
        <v>89.12969679675264</v>
      </c>
      <c r="J14" s="440">
        <f t="shared" si="2"/>
        <v>78.37579599814471</v>
      </c>
      <c r="K14" s="440">
        <f t="shared" si="3"/>
        <v>21.62420400185529</v>
      </c>
    </row>
    <row r="15" spans="1:11" ht="24.75" customHeight="1">
      <c r="A15" s="937"/>
      <c r="B15" s="940"/>
      <c r="C15" s="441" t="s">
        <v>2217</v>
      </c>
      <c r="D15" s="444">
        <v>2728.9745679999996</v>
      </c>
      <c r="E15" s="442">
        <v>2486.848434</v>
      </c>
      <c r="F15" s="445">
        <f t="shared" si="0"/>
        <v>91.127578217870749</v>
      </c>
      <c r="G15" s="444">
        <v>145826.34592400002</v>
      </c>
      <c r="H15" s="444">
        <v>156959.61530529999</v>
      </c>
      <c r="I15" s="445">
        <f t="shared" si="1"/>
        <v>107.63460766348921</v>
      </c>
      <c r="J15" s="445">
        <f t="shared" si="2"/>
        <v>98.084811288044421</v>
      </c>
      <c r="K15" s="445">
        <f t="shared" si="3"/>
        <v>1.9151887119555795</v>
      </c>
    </row>
    <row r="16" spans="1:11" ht="24.75" customHeight="1" thickBot="1">
      <c r="A16" s="937"/>
      <c r="B16" s="940"/>
      <c r="C16" s="446" t="s">
        <v>2218</v>
      </c>
      <c r="D16" s="447">
        <v>3035.7544690000004</v>
      </c>
      <c r="E16" s="447">
        <v>2562.7162020000001</v>
      </c>
      <c r="F16" s="443">
        <f t="shared" si="0"/>
        <v>84.41776922901731</v>
      </c>
      <c r="G16" s="448">
        <v>143057.65359609999</v>
      </c>
      <c r="H16" s="448">
        <v>152114.36105400001</v>
      </c>
      <c r="I16" s="443">
        <f t="shared" si="1"/>
        <v>106.3308094535579</v>
      </c>
      <c r="J16" s="443">
        <f t="shared" si="2"/>
        <v>89.762097343850641</v>
      </c>
      <c r="K16" s="443">
        <f t="shared" si="3"/>
        <v>10.237902656149359</v>
      </c>
    </row>
    <row r="17" spans="1:11" ht="24.75" customHeight="1">
      <c r="A17" s="937"/>
      <c r="B17" s="941"/>
      <c r="C17" s="455"/>
      <c r="D17" s="456">
        <f>SUM(D14:D16)</f>
        <v>8580.1249339999995</v>
      </c>
      <c r="E17" s="456">
        <f>SUM(E14:E16)</f>
        <v>7525.2702919999992</v>
      </c>
      <c r="F17" s="457">
        <f t="shared" si="0"/>
        <v>87.705835869359149</v>
      </c>
      <c r="G17" s="456">
        <f>SUM(G14:G16)</f>
        <v>437930.93316000002</v>
      </c>
      <c r="H17" s="456">
        <f>SUM(H14:H16)</f>
        <v>441919.05639739998</v>
      </c>
      <c r="I17" s="457">
        <f t="shared" si="1"/>
        <v>100.9106740208148</v>
      </c>
      <c r="J17" s="457">
        <f t="shared" si="2"/>
        <v>88.504550131359863</v>
      </c>
      <c r="K17" s="458">
        <f>100-J17</f>
        <v>11.495449868640137</v>
      </c>
    </row>
    <row r="18" spans="1:11" ht="24.75" customHeight="1">
      <c r="A18" s="937"/>
      <c r="B18" s="940" t="s">
        <v>2219</v>
      </c>
      <c r="C18" s="441" t="s">
        <v>2220</v>
      </c>
      <c r="D18" s="442">
        <v>2960.6726410000001</v>
      </c>
      <c r="E18" s="442">
        <v>2504.3805860000007</v>
      </c>
      <c r="F18" s="445">
        <f t="shared" si="0"/>
        <v>84.588230097405102</v>
      </c>
      <c r="G18" s="444">
        <v>145449.99656089998</v>
      </c>
      <c r="H18" s="444">
        <v>156570.57184140003</v>
      </c>
      <c r="I18" s="445">
        <f t="shared" si="1"/>
        <v>107.64563461219736</v>
      </c>
      <c r="J18" s="445">
        <f t="shared" si="2"/>
        <v>91.055537095577449</v>
      </c>
      <c r="K18" s="445">
        <f t="shared" si="3"/>
        <v>8.9444629044225508</v>
      </c>
    </row>
    <row r="19" spans="1:11" ht="24.75" customHeight="1">
      <c r="A19" s="937"/>
      <c r="B19" s="940"/>
      <c r="C19" s="441" t="s">
        <v>2221</v>
      </c>
      <c r="D19" s="442">
        <v>3065.2742530000005</v>
      </c>
      <c r="E19" s="442">
        <v>2494.648232</v>
      </c>
      <c r="F19" s="445">
        <f t="shared" si="0"/>
        <v>81.384177274137031</v>
      </c>
      <c r="G19" s="444">
        <v>148409.1451434</v>
      </c>
      <c r="H19" s="444">
        <v>144961.15497790003</v>
      </c>
      <c r="I19" s="445">
        <f t="shared" si="1"/>
        <v>97.676699665530478</v>
      </c>
      <c r="J19" s="445">
        <f t="shared" si="2"/>
        <v>79.493378411321743</v>
      </c>
      <c r="K19" s="445">
        <f t="shared" si="3"/>
        <v>20.506621588678257</v>
      </c>
    </row>
    <row r="20" spans="1:11" ht="24.75" customHeight="1">
      <c r="A20" s="937"/>
      <c r="B20" s="940"/>
      <c r="C20" s="441" t="s">
        <v>2222</v>
      </c>
      <c r="D20" s="442">
        <v>2934.7496510000001</v>
      </c>
      <c r="E20" s="442">
        <v>2491.2099349999994</v>
      </c>
      <c r="F20" s="445">
        <f>(E20/D20)*100</f>
        <v>84.886625138574701</v>
      </c>
      <c r="G20" s="444">
        <v>145507.66497039999</v>
      </c>
      <c r="H20" s="444">
        <v>122832.8156499</v>
      </c>
      <c r="I20" s="445">
        <f t="shared" si="1"/>
        <v>84.416732049742777</v>
      </c>
      <c r="J20" s="445">
        <f t="shared" si="2"/>
        <v>71.658514889300193</v>
      </c>
      <c r="K20" s="445">
        <f t="shared" si="3"/>
        <v>28.341485110699807</v>
      </c>
    </row>
    <row r="21" spans="1:11" ht="24.75" customHeight="1" thickBot="1">
      <c r="A21" s="937"/>
      <c r="B21" s="942"/>
      <c r="C21" s="459"/>
      <c r="D21" s="460">
        <f>SUM(D18:D20)</f>
        <v>8960.6965450000007</v>
      </c>
      <c r="E21" s="460">
        <f>SUM(E18:E20)</f>
        <v>7490.2387529999996</v>
      </c>
      <c r="F21" s="461">
        <f>(E21/D21)*100</f>
        <v>83.58991642429288</v>
      </c>
      <c r="G21" s="460">
        <f>SUM(G18:G20)</f>
        <v>439366.80667469994</v>
      </c>
      <c r="H21" s="460">
        <f>SUM(H18:H20)</f>
        <v>424364.5424692001</v>
      </c>
      <c r="I21" s="461">
        <f>H21/G21*100</f>
        <v>96.585480746931509</v>
      </c>
      <c r="J21" s="461">
        <f>F21*I21/100</f>
        <v>80.735722634361537</v>
      </c>
      <c r="K21" s="462">
        <f>100-J21</f>
        <v>19.264277365638463</v>
      </c>
    </row>
    <row r="22" spans="1:11" s="465" customFormat="1" ht="37.5" customHeight="1" thickBot="1">
      <c r="A22" s="938"/>
      <c r="B22" s="943" t="s">
        <v>2223</v>
      </c>
      <c r="C22" s="944"/>
      <c r="D22" s="463">
        <f>D21+D17+D13+D9</f>
        <v>34504.526555999997</v>
      </c>
      <c r="E22" s="463">
        <f>E21+E17+E13+E9</f>
        <v>29427.651878999997</v>
      </c>
      <c r="F22" s="463">
        <f>(E22/D22)*100</f>
        <v>85.286351723272148</v>
      </c>
      <c r="G22" s="463">
        <f>G21+G17+G13+G9</f>
        <v>1782654.9216773</v>
      </c>
      <c r="H22" s="463">
        <f>H21+H17+H13+H9</f>
        <v>1737273.5688374001</v>
      </c>
      <c r="I22" s="463">
        <f>H22/G22*100</f>
        <v>97.454282806612923</v>
      </c>
      <c r="J22" s="463">
        <f>F22*I22/100</f>
        <v>83.115202403840229</v>
      </c>
      <c r="K22" s="464">
        <f>100-J22</f>
        <v>16.884797596159771</v>
      </c>
    </row>
    <row r="23" spans="1:11" ht="22.8">
      <c r="A23" s="432"/>
      <c r="B23" s="432"/>
      <c r="C23" s="432"/>
      <c r="D23" s="601"/>
      <c r="E23" s="602"/>
      <c r="F23" s="603"/>
      <c r="G23" s="604"/>
      <c r="H23" s="605"/>
      <c r="I23" s="606"/>
      <c r="J23" s="732"/>
      <c r="K23" s="607"/>
    </row>
    <row r="24" spans="1:11" ht="22.8" hidden="1">
      <c r="A24" s="432"/>
      <c r="B24" s="432"/>
      <c r="C24" s="432"/>
      <c r="D24" s="607"/>
      <c r="E24" s="607"/>
      <c r="F24" s="608"/>
      <c r="G24" s="605"/>
      <c r="H24" s="605"/>
      <c r="I24" s="608"/>
      <c r="J24" s="608"/>
      <c r="K24" s="608"/>
    </row>
    <row r="25" spans="1:11" ht="22.8" hidden="1">
      <c r="A25" s="432"/>
      <c r="B25" s="432"/>
      <c r="C25" s="432"/>
      <c r="D25" s="607"/>
      <c r="E25" s="607"/>
      <c r="F25" s="608"/>
      <c r="G25" s="605"/>
      <c r="H25" s="605"/>
      <c r="I25" s="603"/>
      <c r="J25" s="603"/>
      <c r="K25" s="603"/>
    </row>
    <row r="26" spans="1:11" ht="22.8" hidden="1">
      <c r="A26" s="432"/>
      <c r="B26" s="432"/>
      <c r="C26" s="432"/>
      <c r="D26" s="607"/>
      <c r="E26" s="607"/>
      <c r="F26" s="609"/>
      <c r="G26" s="610"/>
      <c r="H26" s="611"/>
      <c r="I26" s="609"/>
      <c r="J26" s="609"/>
      <c r="K26" s="609"/>
    </row>
    <row r="27" spans="1:11" ht="22.8" hidden="1">
      <c r="A27" s="432"/>
      <c r="B27" s="432"/>
      <c r="C27" s="432"/>
      <c r="D27" s="602"/>
      <c r="E27" s="602"/>
      <c r="F27" s="603"/>
      <c r="G27" s="612"/>
      <c r="H27" s="612"/>
      <c r="I27" s="603"/>
      <c r="J27" s="603"/>
      <c r="K27" s="603"/>
    </row>
    <row r="28" spans="1:11" ht="22.8">
      <c r="A28" s="432"/>
      <c r="B28" s="432"/>
      <c r="C28" s="432"/>
      <c r="D28" s="733"/>
      <c r="E28" s="733"/>
      <c r="F28" s="608"/>
      <c r="G28" s="734"/>
      <c r="H28" s="734"/>
      <c r="I28" s="608"/>
      <c r="J28" s="608"/>
      <c r="K28" s="608"/>
    </row>
    <row r="29" spans="1:11">
      <c r="D29" s="735"/>
      <c r="E29" s="735"/>
      <c r="F29" s="608"/>
      <c r="G29" s="736"/>
      <c r="H29" s="736"/>
      <c r="I29" s="608"/>
      <c r="J29" s="608"/>
      <c r="K29" s="608"/>
    </row>
    <row r="30" spans="1:11">
      <c r="D30" s="737"/>
      <c r="E30" s="737"/>
      <c r="F30" s="738"/>
      <c r="G30" s="739"/>
      <c r="H30" s="739"/>
      <c r="I30" s="738"/>
      <c r="J30" s="738"/>
      <c r="K30" s="738"/>
    </row>
    <row r="31" spans="1:11" ht="15.6">
      <c r="D31" s="738"/>
      <c r="E31" s="738"/>
      <c r="F31" s="738"/>
      <c r="G31" s="613"/>
      <c r="H31" s="613"/>
      <c r="I31" s="738"/>
      <c r="J31" s="738"/>
      <c r="K31" s="738"/>
    </row>
    <row r="32" spans="1:11">
      <c r="D32" s="740"/>
      <c r="E32" s="737"/>
      <c r="F32" s="738"/>
      <c r="G32" s="614"/>
      <c r="H32" s="614"/>
      <c r="I32" s="738"/>
      <c r="J32" s="738"/>
      <c r="K32" s="738"/>
    </row>
    <row r="33" spans="4:11">
      <c r="D33" s="603"/>
      <c r="E33" s="738"/>
      <c r="F33" s="738"/>
      <c r="G33" s="739"/>
      <c r="H33" s="739"/>
      <c r="I33" s="738"/>
      <c r="J33" s="738"/>
      <c r="K33" s="738"/>
    </row>
    <row r="34" spans="4:11">
      <c r="D34" s="603"/>
      <c r="E34" s="738"/>
      <c r="F34" s="738"/>
      <c r="G34" s="739"/>
      <c r="H34" s="739"/>
      <c r="I34" s="738"/>
      <c r="J34" s="738"/>
      <c r="K34" s="738"/>
    </row>
    <row r="35" spans="4:11">
      <c r="D35" s="738"/>
      <c r="E35" s="738"/>
      <c r="F35" s="738"/>
      <c r="G35" s="739"/>
      <c r="H35" s="739"/>
      <c r="I35" s="738"/>
      <c r="J35" s="738"/>
      <c r="K35" s="738"/>
    </row>
    <row r="36" spans="4:11">
      <c r="D36" s="738"/>
      <c r="E36" s="738"/>
      <c r="F36" s="738"/>
      <c r="G36" s="739"/>
      <c r="H36" s="739"/>
      <c r="I36" s="738"/>
      <c r="J36" s="738"/>
      <c r="K36" s="738"/>
    </row>
    <row r="37" spans="4:11">
      <c r="D37" s="738"/>
      <c r="E37" s="738"/>
      <c r="F37" s="738"/>
      <c r="G37" s="739"/>
      <c r="H37" s="739"/>
      <c r="I37" s="738"/>
      <c r="J37" s="738"/>
      <c r="K37" s="738"/>
    </row>
  </sheetData>
  <autoFilter ref="A5:K22"/>
  <mergeCells count="19">
    <mergeCell ref="A6:A22"/>
    <mergeCell ref="B6:B9"/>
    <mergeCell ref="B10:B13"/>
    <mergeCell ref="B14:B17"/>
    <mergeCell ref="B18:B21"/>
    <mergeCell ref="B22:C22"/>
    <mergeCell ref="A1:K1"/>
    <mergeCell ref="A2:H2"/>
    <mergeCell ref="A3:A5"/>
    <mergeCell ref="B3:B5"/>
    <mergeCell ref="C3:C5"/>
    <mergeCell ref="D3:D4"/>
    <mergeCell ref="E3:E4"/>
    <mergeCell ref="F3:F4"/>
    <mergeCell ref="G3:G4"/>
    <mergeCell ref="H3:H4"/>
    <mergeCell ref="I3:I4"/>
    <mergeCell ref="J3:J4"/>
    <mergeCell ref="K3:K4"/>
  </mergeCells>
  <conditionalFormatting sqref="G28:H28">
    <cfRule type="cellIs" dxfId="0" priority="1" stopIfTrue="1" operator="notEqual">
      <formula>0</formula>
    </cfRule>
  </conditionalFormatting>
  <printOptions horizontalCentered="1" verticalCentered="1"/>
  <pageMargins left="0" right="0" top="0" bottom="0" header="0" footer="0.5"/>
  <pageSetup paperSize="9"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view="pageBreakPreview" zoomScale="70" zoomScaleNormal="85" zoomScaleSheetLayoutView="70" workbookViewId="0">
      <pane xSplit="3" ySplit="2" topLeftCell="D21" activePane="bottomRight" state="frozen"/>
      <selection activeCell="H16" sqref="H16"/>
      <selection pane="topRight" activeCell="H16" sqref="H16"/>
      <selection pane="bottomLeft" activeCell="H16" sqref="H16"/>
      <selection pane="bottomRight" activeCell="N5" sqref="N5"/>
    </sheetView>
  </sheetViews>
  <sheetFormatPr defaultColWidth="9.109375" defaultRowHeight="14.4"/>
  <cols>
    <col min="1" max="1" width="14.5546875" style="616" customWidth="1"/>
    <col min="2" max="2" width="27.33203125" style="616" customWidth="1"/>
    <col min="3" max="3" width="13.6640625" style="616" customWidth="1"/>
    <col min="4" max="9" width="17.33203125" style="616" customWidth="1"/>
    <col min="10" max="16384" width="9.109375" style="616"/>
  </cols>
  <sheetData>
    <row r="1" spans="1:10" ht="22.8">
      <c r="A1" s="947" t="s">
        <v>2224</v>
      </c>
      <c r="B1" s="947"/>
      <c r="C1" s="947"/>
      <c r="D1" s="947"/>
      <c r="E1" s="947"/>
      <c r="F1" s="947"/>
      <c r="G1" s="947"/>
      <c r="H1" s="947"/>
      <c r="I1" s="947"/>
    </row>
    <row r="2" spans="1:10" ht="118.5" customHeight="1">
      <c r="A2" s="600" t="s">
        <v>1048</v>
      </c>
      <c r="B2" s="948" t="s">
        <v>2225</v>
      </c>
      <c r="C2" s="948"/>
      <c r="D2" s="600" t="s">
        <v>2226</v>
      </c>
      <c r="E2" s="600" t="s">
        <v>2227</v>
      </c>
      <c r="F2" s="600" t="s">
        <v>2228</v>
      </c>
      <c r="G2" s="600" t="s">
        <v>2229</v>
      </c>
      <c r="H2" s="600" t="s">
        <v>2230</v>
      </c>
      <c r="I2" s="600" t="s">
        <v>2231</v>
      </c>
      <c r="J2" s="617"/>
    </row>
    <row r="3" spans="1:10" ht="15.6">
      <c r="A3" s="945" t="s">
        <v>2232</v>
      </c>
      <c r="B3" s="945" t="s">
        <v>2233</v>
      </c>
      <c r="C3" s="945"/>
      <c r="D3" s="467">
        <v>3624200</v>
      </c>
      <c r="E3" s="467">
        <v>5386</v>
      </c>
      <c r="F3" s="467">
        <v>49367</v>
      </c>
      <c r="G3" s="467">
        <v>35136</v>
      </c>
      <c r="H3" s="467">
        <v>4391</v>
      </c>
      <c r="I3" s="639">
        <v>3659336</v>
      </c>
    </row>
    <row r="4" spans="1:10" ht="15.6">
      <c r="A4" s="945"/>
      <c r="B4" s="945" t="s">
        <v>2234</v>
      </c>
      <c r="C4" s="945"/>
      <c r="D4" s="467">
        <v>30439</v>
      </c>
      <c r="E4" s="467">
        <v>53</v>
      </c>
      <c r="F4" s="467">
        <v>379</v>
      </c>
      <c r="G4" s="467">
        <v>370</v>
      </c>
      <c r="H4" s="467">
        <v>38</v>
      </c>
      <c r="I4" s="639">
        <v>30809</v>
      </c>
    </row>
    <row r="5" spans="1:10" ht="15.6">
      <c r="A5" s="945"/>
      <c r="B5" s="945" t="s">
        <v>2235</v>
      </c>
      <c r="C5" s="945"/>
      <c r="D5" s="467">
        <v>665102</v>
      </c>
      <c r="E5" s="467">
        <v>1563</v>
      </c>
      <c r="F5" s="467">
        <f>3143+13649</f>
        <v>16792</v>
      </c>
      <c r="G5" s="467">
        <v>8909</v>
      </c>
      <c r="H5" s="467">
        <v>1503</v>
      </c>
      <c r="I5" s="639">
        <v>674011</v>
      </c>
    </row>
    <row r="6" spans="1:10" ht="15.6">
      <c r="A6" s="945"/>
      <c r="B6" s="945" t="s">
        <v>2236</v>
      </c>
      <c r="C6" s="945"/>
      <c r="D6" s="467">
        <v>17401</v>
      </c>
      <c r="E6" s="467">
        <v>61</v>
      </c>
      <c r="F6" s="467">
        <v>401</v>
      </c>
      <c r="G6" s="467">
        <v>310</v>
      </c>
      <c r="H6" s="467">
        <v>58</v>
      </c>
      <c r="I6" s="639">
        <v>17711</v>
      </c>
    </row>
    <row r="7" spans="1:10" ht="15.6">
      <c r="A7" s="945"/>
      <c r="B7" s="945" t="s">
        <v>2237</v>
      </c>
      <c r="C7" s="468" t="s">
        <v>2238</v>
      </c>
      <c r="D7" s="467">
        <v>257699</v>
      </c>
      <c r="E7" s="467">
        <v>0</v>
      </c>
      <c r="F7" s="467"/>
      <c r="G7" s="467">
        <v>-77</v>
      </c>
      <c r="H7" s="467"/>
      <c r="I7" s="639">
        <v>257622</v>
      </c>
    </row>
    <row r="8" spans="1:10" ht="15.6">
      <c r="A8" s="945"/>
      <c r="B8" s="945"/>
      <c r="C8" s="468" t="s">
        <v>2239</v>
      </c>
      <c r="D8" s="467">
        <v>692699</v>
      </c>
      <c r="E8" s="467">
        <v>15454</v>
      </c>
      <c r="F8" s="467">
        <v>29232</v>
      </c>
      <c r="G8" s="467">
        <f>54224-9201</f>
        <v>45023</v>
      </c>
      <c r="H8" s="467">
        <v>20224</v>
      </c>
      <c r="I8" s="639">
        <v>737722</v>
      </c>
    </row>
    <row r="9" spans="1:10" ht="15.6">
      <c r="A9" s="945"/>
      <c r="B9" s="945" t="s">
        <v>2240</v>
      </c>
      <c r="C9" s="945"/>
      <c r="D9" s="467">
        <v>8047</v>
      </c>
      <c r="E9" s="467">
        <v>29</v>
      </c>
      <c r="F9" s="467">
        <v>170</v>
      </c>
      <c r="G9" s="467">
        <f>123-11</f>
        <v>112</v>
      </c>
      <c r="H9" s="467">
        <v>17</v>
      </c>
      <c r="I9" s="639">
        <v>8159</v>
      </c>
    </row>
    <row r="10" spans="1:10" ht="15.6">
      <c r="A10" s="945"/>
      <c r="B10" s="945" t="s">
        <v>2241</v>
      </c>
      <c r="C10" s="945"/>
      <c r="D10" s="467">
        <v>5606</v>
      </c>
      <c r="E10" s="467">
        <v>31</v>
      </c>
      <c r="F10" s="467">
        <v>233</v>
      </c>
      <c r="G10" s="467">
        <v>180</v>
      </c>
      <c r="H10" s="467">
        <v>33</v>
      </c>
      <c r="I10" s="639">
        <v>5786</v>
      </c>
    </row>
    <row r="11" spans="1:10" ht="15.6">
      <c r="A11" s="945"/>
      <c r="B11" s="945" t="s">
        <v>2242</v>
      </c>
      <c r="C11" s="945"/>
      <c r="D11" s="467"/>
      <c r="E11" s="467"/>
      <c r="F11" s="467"/>
      <c r="G11" s="467"/>
      <c r="H11" s="467"/>
      <c r="I11" s="639"/>
    </row>
    <row r="12" spans="1:10" ht="15.6">
      <c r="A12" s="945"/>
      <c r="B12" s="945" t="s">
        <v>405</v>
      </c>
      <c r="C12" s="945"/>
      <c r="D12" s="467">
        <f>SUM(D3:D11)</f>
        <v>5301193</v>
      </c>
      <c r="E12" s="467">
        <f t="shared" ref="E12:I12" si="0">SUM(E3:E11)</f>
        <v>22577</v>
      </c>
      <c r="F12" s="467">
        <f t="shared" si="0"/>
        <v>96574</v>
      </c>
      <c r="G12" s="467">
        <f t="shared" si="0"/>
        <v>89963</v>
      </c>
      <c r="H12" s="467">
        <f t="shared" si="0"/>
        <v>26264</v>
      </c>
      <c r="I12" s="467">
        <f t="shared" si="0"/>
        <v>5391156</v>
      </c>
    </row>
    <row r="13" spans="1:10" ht="15" customHeight="1">
      <c r="A13" s="945" t="s">
        <v>2243</v>
      </c>
      <c r="B13" s="945" t="s">
        <v>2233</v>
      </c>
      <c r="C13" s="945"/>
      <c r="D13" s="467">
        <v>3659336</v>
      </c>
      <c r="E13" s="467">
        <v>4391</v>
      </c>
      <c r="F13" s="467">
        <v>40342</v>
      </c>
      <c r="G13" s="467">
        <v>42320</v>
      </c>
      <c r="H13" s="467">
        <v>6350</v>
      </c>
      <c r="I13" s="639">
        <v>3701656</v>
      </c>
    </row>
    <row r="14" spans="1:10" ht="15" customHeight="1">
      <c r="A14" s="945"/>
      <c r="B14" s="945" t="s">
        <v>2234</v>
      </c>
      <c r="C14" s="945"/>
      <c r="D14" s="467">
        <v>30809</v>
      </c>
      <c r="E14" s="467">
        <v>38</v>
      </c>
      <c r="F14" s="467">
        <v>275</v>
      </c>
      <c r="G14" s="467">
        <v>330</v>
      </c>
      <c r="H14" s="467">
        <v>28</v>
      </c>
      <c r="I14" s="639">
        <v>31139</v>
      </c>
    </row>
    <row r="15" spans="1:10" ht="15" customHeight="1">
      <c r="A15" s="945"/>
      <c r="B15" s="945" t="s">
        <v>2235</v>
      </c>
      <c r="C15" s="945"/>
      <c r="D15" s="467">
        <v>674011</v>
      </c>
      <c r="E15" s="467">
        <v>1503</v>
      </c>
      <c r="F15" s="467">
        <v>13831</v>
      </c>
      <c r="G15" s="467">
        <v>9590</v>
      </c>
      <c r="H15" s="467">
        <v>1990</v>
      </c>
      <c r="I15" s="639">
        <v>683601</v>
      </c>
    </row>
    <row r="16" spans="1:10" s="615" customFormat="1" ht="15" customHeight="1">
      <c r="A16" s="945"/>
      <c r="B16" s="945" t="s">
        <v>2236</v>
      </c>
      <c r="C16" s="945"/>
      <c r="D16" s="467">
        <v>17711</v>
      </c>
      <c r="E16" s="467">
        <v>58</v>
      </c>
      <c r="F16" s="467">
        <v>184</v>
      </c>
      <c r="G16" s="467">
        <v>183</v>
      </c>
      <c r="H16" s="467">
        <v>38</v>
      </c>
      <c r="I16" s="639">
        <v>17894</v>
      </c>
      <c r="J16" s="616"/>
    </row>
    <row r="17" spans="1:10" s="615" customFormat="1" ht="15" customHeight="1">
      <c r="A17" s="945"/>
      <c r="B17" s="946" t="s">
        <v>2237</v>
      </c>
      <c r="C17" s="468" t="s">
        <v>2238</v>
      </c>
      <c r="D17" s="467">
        <v>257622</v>
      </c>
      <c r="E17" s="467"/>
      <c r="F17" s="467"/>
      <c r="G17" s="467">
        <v>-648</v>
      </c>
      <c r="H17" s="467"/>
      <c r="I17" s="639">
        <v>256974</v>
      </c>
      <c r="J17" s="616"/>
    </row>
    <row r="18" spans="1:10" s="615" customFormat="1" ht="15" customHeight="1">
      <c r="A18" s="945"/>
      <c r="B18" s="946"/>
      <c r="C18" s="468" t="s">
        <v>2239</v>
      </c>
      <c r="D18" s="467">
        <v>737722</v>
      </c>
      <c r="E18" s="467">
        <v>20224</v>
      </c>
      <c r="F18" s="467">
        <v>15134</v>
      </c>
      <c r="G18" s="467">
        <v>37498</v>
      </c>
      <c r="H18" s="467">
        <v>21232</v>
      </c>
      <c r="I18" s="639">
        <v>775220</v>
      </c>
      <c r="J18" s="616"/>
    </row>
    <row r="19" spans="1:10" s="615" customFormat="1" ht="15" customHeight="1">
      <c r="A19" s="945"/>
      <c r="B19" s="946" t="s">
        <v>2240</v>
      </c>
      <c r="C19" s="946"/>
      <c r="D19" s="467">
        <v>8159</v>
      </c>
      <c r="E19" s="467">
        <v>17</v>
      </c>
      <c r="F19" s="467">
        <v>169</v>
      </c>
      <c r="G19" s="467">
        <v>143</v>
      </c>
      <c r="H19" s="467">
        <v>22</v>
      </c>
      <c r="I19" s="639">
        <v>8302</v>
      </c>
      <c r="J19" s="616"/>
    </row>
    <row r="20" spans="1:10" s="615" customFormat="1" ht="15" customHeight="1">
      <c r="A20" s="945"/>
      <c r="B20" s="946" t="s">
        <v>2241</v>
      </c>
      <c r="C20" s="946"/>
      <c r="D20" s="467">
        <v>5786</v>
      </c>
      <c r="E20" s="467">
        <v>33</v>
      </c>
      <c r="F20" s="467">
        <v>242</v>
      </c>
      <c r="G20" s="467">
        <v>160</v>
      </c>
      <c r="H20" s="467">
        <v>65</v>
      </c>
      <c r="I20" s="645">
        <v>5946</v>
      </c>
      <c r="J20" s="616"/>
    </row>
    <row r="21" spans="1:10" s="615" customFormat="1" ht="15" customHeight="1">
      <c r="A21" s="945"/>
      <c r="B21" s="946" t="s">
        <v>2242</v>
      </c>
      <c r="C21" s="946"/>
      <c r="D21" s="467"/>
      <c r="E21" s="467"/>
      <c r="F21" s="467"/>
      <c r="G21" s="467"/>
      <c r="H21" s="467"/>
      <c r="I21" s="639"/>
      <c r="J21" s="616"/>
    </row>
    <row r="22" spans="1:10" s="615" customFormat="1" ht="15" customHeight="1">
      <c r="A22" s="945"/>
      <c r="B22" s="946" t="s">
        <v>405</v>
      </c>
      <c r="C22" s="946"/>
      <c r="D22" s="467">
        <f>SUM(D13:D21)</f>
        <v>5391156</v>
      </c>
      <c r="E22" s="467">
        <f t="shared" ref="E22:I22" si="1">SUM(E13:E21)</f>
        <v>26264</v>
      </c>
      <c r="F22" s="467">
        <f t="shared" si="1"/>
        <v>70177</v>
      </c>
      <c r="G22" s="467">
        <f t="shared" si="1"/>
        <v>89576</v>
      </c>
      <c r="H22" s="467">
        <f t="shared" si="1"/>
        <v>29725</v>
      </c>
      <c r="I22" s="467">
        <f t="shared" si="1"/>
        <v>5480732</v>
      </c>
      <c r="J22" s="616"/>
    </row>
    <row r="23" spans="1:10" s="615" customFormat="1" ht="15" customHeight="1">
      <c r="A23" s="945" t="s">
        <v>2244</v>
      </c>
      <c r="B23" s="946" t="s">
        <v>2233</v>
      </c>
      <c r="C23" s="946"/>
      <c r="D23" s="467">
        <f t="shared" ref="D23:E31" si="2">D3</f>
        <v>3624200</v>
      </c>
      <c r="E23" s="467">
        <f t="shared" si="2"/>
        <v>5386</v>
      </c>
      <c r="F23" s="467">
        <f t="shared" ref="F23:G31" si="3">+F3+F13</f>
        <v>89709</v>
      </c>
      <c r="G23" s="467">
        <f t="shared" si="3"/>
        <v>77456</v>
      </c>
      <c r="H23" s="467">
        <f>H13</f>
        <v>6350</v>
      </c>
      <c r="I23" s="639">
        <f>I13</f>
        <v>3701656</v>
      </c>
      <c r="J23" s="616"/>
    </row>
    <row r="24" spans="1:10" s="615" customFormat="1" ht="15" customHeight="1">
      <c r="A24" s="945"/>
      <c r="B24" s="946" t="s">
        <v>2234</v>
      </c>
      <c r="C24" s="946"/>
      <c r="D24" s="467">
        <f t="shared" si="2"/>
        <v>30439</v>
      </c>
      <c r="E24" s="467">
        <f t="shared" si="2"/>
        <v>53</v>
      </c>
      <c r="F24" s="467">
        <f t="shared" si="3"/>
        <v>654</v>
      </c>
      <c r="G24" s="467">
        <f t="shared" si="3"/>
        <v>700</v>
      </c>
      <c r="H24" s="467">
        <f t="shared" ref="H24:I24" si="4">H14</f>
        <v>28</v>
      </c>
      <c r="I24" s="639">
        <f t="shared" si="4"/>
        <v>31139</v>
      </c>
      <c r="J24" s="616"/>
    </row>
    <row r="25" spans="1:10" s="615" customFormat="1" ht="15" customHeight="1">
      <c r="A25" s="945"/>
      <c r="B25" s="946" t="s">
        <v>2235</v>
      </c>
      <c r="C25" s="946"/>
      <c r="D25" s="467">
        <f t="shared" si="2"/>
        <v>665102</v>
      </c>
      <c r="E25" s="467">
        <f t="shared" si="2"/>
        <v>1563</v>
      </c>
      <c r="F25" s="467">
        <f t="shared" si="3"/>
        <v>30623</v>
      </c>
      <c r="G25" s="467">
        <f t="shared" si="3"/>
        <v>18499</v>
      </c>
      <c r="H25" s="467">
        <f t="shared" ref="H25:I25" si="5">H15</f>
        <v>1990</v>
      </c>
      <c r="I25" s="639">
        <f t="shared" si="5"/>
        <v>683601</v>
      </c>
      <c r="J25" s="616"/>
    </row>
    <row r="26" spans="1:10" s="615" customFormat="1" ht="15" customHeight="1">
      <c r="A26" s="945"/>
      <c r="B26" s="946" t="s">
        <v>2236</v>
      </c>
      <c r="C26" s="946"/>
      <c r="D26" s="467">
        <f t="shared" si="2"/>
        <v>17401</v>
      </c>
      <c r="E26" s="467">
        <f t="shared" si="2"/>
        <v>61</v>
      </c>
      <c r="F26" s="467">
        <f t="shared" si="3"/>
        <v>585</v>
      </c>
      <c r="G26" s="467">
        <f t="shared" si="3"/>
        <v>493</v>
      </c>
      <c r="H26" s="467">
        <f t="shared" ref="H26:I26" si="6">H16</f>
        <v>38</v>
      </c>
      <c r="I26" s="639">
        <f t="shared" si="6"/>
        <v>17894</v>
      </c>
      <c r="J26" s="616"/>
    </row>
    <row r="27" spans="1:10" s="615" customFormat="1" ht="15" customHeight="1">
      <c r="A27" s="945"/>
      <c r="B27" s="946" t="s">
        <v>2237</v>
      </c>
      <c r="C27" s="468" t="s">
        <v>2238</v>
      </c>
      <c r="D27" s="467">
        <f t="shared" si="2"/>
        <v>257699</v>
      </c>
      <c r="E27" s="467">
        <f t="shared" si="2"/>
        <v>0</v>
      </c>
      <c r="F27" s="467">
        <f t="shared" si="3"/>
        <v>0</v>
      </c>
      <c r="G27" s="467">
        <f t="shared" si="3"/>
        <v>-725</v>
      </c>
      <c r="H27" s="467">
        <f t="shared" ref="H27:I27" si="7">H17</f>
        <v>0</v>
      </c>
      <c r="I27" s="639">
        <f t="shared" si="7"/>
        <v>256974</v>
      </c>
      <c r="J27" s="616"/>
    </row>
    <row r="28" spans="1:10" s="615" customFormat="1" ht="15" customHeight="1">
      <c r="A28" s="945"/>
      <c r="B28" s="946"/>
      <c r="C28" s="468" t="s">
        <v>2239</v>
      </c>
      <c r="D28" s="467">
        <f t="shared" si="2"/>
        <v>692699</v>
      </c>
      <c r="E28" s="467">
        <f t="shared" si="2"/>
        <v>15454</v>
      </c>
      <c r="F28" s="467">
        <f t="shared" si="3"/>
        <v>44366</v>
      </c>
      <c r="G28" s="467">
        <f t="shared" si="3"/>
        <v>82521</v>
      </c>
      <c r="H28" s="467">
        <f t="shared" ref="H28:I28" si="8">H18</f>
        <v>21232</v>
      </c>
      <c r="I28" s="639">
        <f t="shared" si="8"/>
        <v>775220</v>
      </c>
      <c r="J28" s="616"/>
    </row>
    <row r="29" spans="1:10" s="615" customFormat="1" ht="15.6">
      <c r="A29" s="945"/>
      <c r="B29" s="946" t="s">
        <v>2240</v>
      </c>
      <c r="C29" s="946"/>
      <c r="D29" s="467">
        <f t="shared" si="2"/>
        <v>8047</v>
      </c>
      <c r="E29" s="467">
        <f t="shared" si="2"/>
        <v>29</v>
      </c>
      <c r="F29" s="467">
        <f t="shared" si="3"/>
        <v>339</v>
      </c>
      <c r="G29" s="467">
        <f t="shared" si="3"/>
        <v>255</v>
      </c>
      <c r="H29" s="467">
        <f t="shared" ref="H29:I29" si="9">H19</f>
        <v>22</v>
      </c>
      <c r="I29" s="639">
        <f t="shared" si="9"/>
        <v>8302</v>
      </c>
      <c r="J29" s="616"/>
    </row>
    <row r="30" spans="1:10" s="615" customFormat="1" ht="15.6">
      <c r="A30" s="945"/>
      <c r="B30" s="945" t="s">
        <v>2241</v>
      </c>
      <c r="C30" s="945"/>
      <c r="D30" s="467">
        <f t="shared" si="2"/>
        <v>5606</v>
      </c>
      <c r="E30" s="467">
        <f t="shared" si="2"/>
        <v>31</v>
      </c>
      <c r="F30" s="467">
        <f t="shared" si="3"/>
        <v>475</v>
      </c>
      <c r="G30" s="467">
        <f t="shared" si="3"/>
        <v>340</v>
      </c>
      <c r="H30" s="467">
        <f t="shared" ref="H30:I30" si="10">H20</f>
        <v>65</v>
      </c>
      <c r="I30" s="639">
        <f t="shared" si="10"/>
        <v>5946</v>
      </c>
      <c r="J30" s="616"/>
    </row>
    <row r="31" spans="1:10" s="615" customFormat="1" ht="15.6">
      <c r="A31" s="945"/>
      <c r="B31" s="945" t="s">
        <v>2242</v>
      </c>
      <c r="C31" s="945"/>
      <c r="D31" s="467">
        <f t="shared" si="2"/>
        <v>0</v>
      </c>
      <c r="E31" s="467">
        <f t="shared" si="2"/>
        <v>0</v>
      </c>
      <c r="F31" s="467">
        <f t="shared" si="3"/>
        <v>0</v>
      </c>
      <c r="G31" s="467">
        <f t="shared" si="3"/>
        <v>0</v>
      </c>
      <c r="H31" s="467">
        <f t="shared" ref="H31:I31" si="11">H21</f>
        <v>0</v>
      </c>
      <c r="I31" s="639">
        <f t="shared" si="11"/>
        <v>0</v>
      </c>
      <c r="J31" s="616"/>
    </row>
    <row r="32" spans="1:10" s="615" customFormat="1" ht="15.6">
      <c r="A32" s="945"/>
      <c r="B32" s="945" t="s">
        <v>405</v>
      </c>
      <c r="C32" s="945"/>
      <c r="D32" s="467">
        <f>SUM(D23:D31)</f>
        <v>5301193</v>
      </c>
      <c r="E32" s="467">
        <f t="shared" ref="E32:I32" si="12">SUM(E23:E31)</f>
        <v>22577</v>
      </c>
      <c r="F32" s="467">
        <f t="shared" si="12"/>
        <v>166751</v>
      </c>
      <c r="G32" s="467">
        <f t="shared" si="12"/>
        <v>179539</v>
      </c>
      <c r="H32" s="467">
        <f t="shared" si="12"/>
        <v>29725</v>
      </c>
      <c r="I32" s="467">
        <f t="shared" si="12"/>
        <v>5480732</v>
      </c>
      <c r="J32" s="616"/>
    </row>
    <row r="33" spans="1:10" s="615" customFormat="1">
      <c r="A33" s="616"/>
      <c r="B33" s="616"/>
      <c r="C33" s="616"/>
      <c r="D33" s="616"/>
      <c r="E33" s="616"/>
      <c r="F33" s="616"/>
      <c r="G33" s="616"/>
      <c r="H33" s="616"/>
      <c r="I33" s="616"/>
      <c r="J33" s="616"/>
    </row>
  </sheetData>
  <mergeCells count="32">
    <mergeCell ref="B16:C16"/>
    <mergeCell ref="B17:B18"/>
    <mergeCell ref="B19:C19"/>
    <mergeCell ref="B20:C20"/>
    <mergeCell ref="A1:I1"/>
    <mergeCell ref="B2:C2"/>
    <mergeCell ref="A3:A12"/>
    <mergeCell ref="B3:C3"/>
    <mergeCell ref="B4:C4"/>
    <mergeCell ref="B5:C5"/>
    <mergeCell ref="B6:C6"/>
    <mergeCell ref="B7:B8"/>
    <mergeCell ref="B9:C9"/>
    <mergeCell ref="B10:C10"/>
    <mergeCell ref="B11:C11"/>
    <mergeCell ref="B12:C12"/>
    <mergeCell ref="B31:C31"/>
    <mergeCell ref="B32:C32"/>
    <mergeCell ref="B21:C21"/>
    <mergeCell ref="B22:C22"/>
    <mergeCell ref="A23:A32"/>
    <mergeCell ref="B23:C23"/>
    <mergeCell ref="B24:C24"/>
    <mergeCell ref="B25:C25"/>
    <mergeCell ref="B26:C26"/>
    <mergeCell ref="B27:B28"/>
    <mergeCell ref="B29:C29"/>
    <mergeCell ref="B30:C30"/>
    <mergeCell ref="A13:A22"/>
    <mergeCell ref="B13:C13"/>
    <mergeCell ref="B14:C14"/>
    <mergeCell ref="B15:C15"/>
  </mergeCells>
  <pageMargins left="0" right="0" top="0" bottom="0" header="0" footer="0"/>
  <pageSetup paperSize="9" scale="8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F18"/>
  <sheetViews>
    <sheetView view="pageBreakPreview" topLeftCell="A10" zoomScaleNormal="100" zoomScaleSheetLayoutView="100" workbookViewId="0">
      <selection activeCell="K43" sqref="K43"/>
    </sheetView>
  </sheetViews>
  <sheetFormatPr defaultColWidth="9.109375" defaultRowHeight="13.2"/>
  <cols>
    <col min="1" max="1" width="9.109375" style="273"/>
    <col min="2" max="2" width="4.109375" style="273" customWidth="1"/>
    <col min="3" max="3" width="28.6640625" style="273" customWidth="1"/>
    <col min="4" max="4" width="25.88671875" style="273" customWidth="1"/>
    <col min="5" max="5" width="23.109375" style="273" customWidth="1"/>
    <col min="6" max="6" width="17.5546875" style="273" customWidth="1"/>
    <col min="7" max="16384" width="9.109375" style="273"/>
  </cols>
  <sheetData>
    <row r="1" spans="1:6" ht="24" customHeight="1">
      <c r="A1" s="949" t="s">
        <v>560</v>
      </c>
      <c r="B1" s="949"/>
      <c r="C1" s="949"/>
      <c r="D1" s="949"/>
      <c r="E1" s="949"/>
      <c r="F1" s="949"/>
    </row>
    <row r="2" spans="1:6">
      <c r="B2" s="879" t="s">
        <v>425</v>
      </c>
      <c r="C2" s="879"/>
      <c r="D2" s="879"/>
      <c r="E2" s="879"/>
      <c r="F2" s="879"/>
    </row>
    <row r="3" spans="1:6" ht="45.75" customHeight="1" thickBot="1">
      <c r="B3" s="278" t="s">
        <v>1765</v>
      </c>
      <c r="C3" s="279" t="s">
        <v>426</v>
      </c>
      <c r="D3" s="279" t="s">
        <v>427</v>
      </c>
      <c r="E3" s="279" t="s">
        <v>428</v>
      </c>
      <c r="F3" s="280" t="s">
        <v>429</v>
      </c>
    </row>
    <row r="4" spans="1:6" ht="28.5" customHeight="1">
      <c r="B4" s="879">
        <v>1</v>
      </c>
      <c r="C4" s="281" t="s">
        <v>430</v>
      </c>
      <c r="D4" s="879" t="s">
        <v>286</v>
      </c>
      <c r="E4" s="282" t="s">
        <v>286</v>
      </c>
      <c r="F4" s="283" t="s">
        <v>286</v>
      </c>
    </row>
    <row r="5" spans="1:6" ht="13.8">
      <c r="B5" s="879"/>
      <c r="C5" s="284" t="s">
        <v>431</v>
      </c>
      <c r="D5" s="879"/>
      <c r="E5" s="285" t="s">
        <v>286</v>
      </c>
      <c r="F5" s="286" t="s">
        <v>286</v>
      </c>
    </row>
    <row r="6" spans="1:6" ht="13.8">
      <c r="B6" s="879"/>
      <c r="C6" s="284" t="s">
        <v>432</v>
      </c>
      <c r="D6" s="879"/>
      <c r="E6" s="285" t="s">
        <v>286</v>
      </c>
      <c r="F6" s="286" t="s">
        <v>286</v>
      </c>
    </row>
    <row r="7" spans="1:6" ht="13.8">
      <c r="B7" s="879"/>
      <c r="C7" s="284" t="s">
        <v>433</v>
      </c>
      <c r="D7" s="879"/>
      <c r="E7" s="285" t="s">
        <v>286</v>
      </c>
      <c r="F7" s="286" t="s">
        <v>286</v>
      </c>
    </row>
    <row r="8" spans="1:6" ht="24" customHeight="1">
      <c r="B8" s="879"/>
      <c r="C8" s="287" t="s">
        <v>434</v>
      </c>
      <c r="D8" s="879"/>
      <c r="E8" s="285" t="s">
        <v>286</v>
      </c>
      <c r="F8" s="286" t="s">
        <v>286</v>
      </c>
    </row>
    <row r="9" spans="1:6" ht="22.5" customHeight="1">
      <c r="B9" s="879"/>
      <c r="C9" s="287" t="s">
        <v>435</v>
      </c>
      <c r="D9" s="879"/>
      <c r="E9" s="285" t="s">
        <v>286</v>
      </c>
      <c r="F9" s="286" t="s">
        <v>286</v>
      </c>
    </row>
    <row r="10" spans="1:6" ht="28.5" customHeight="1">
      <c r="B10" s="879"/>
      <c r="C10" s="287" t="s">
        <v>436</v>
      </c>
      <c r="D10" s="879"/>
      <c r="E10" s="285" t="s">
        <v>286</v>
      </c>
      <c r="F10" s="286" t="s">
        <v>286</v>
      </c>
    </row>
    <row r="11" spans="1:6" ht="44.25" customHeight="1">
      <c r="B11" s="288">
        <v>2</v>
      </c>
      <c r="C11" s="289" t="s">
        <v>437</v>
      </c>
      <c r="D11" s="290" t="s">
        <v>286</v>
      </c>
      <c r="E11" s="285" t="s">
        <v>286</v>
      </c>
      <c r="F11" s="286" t="s">
        <v>286</v>
      </c>
    </row>
    <row r="12" spans="1:6" ht="66.75" customHeight="1">
      <c r="B12" s="288">
        <v>3</v>
      </c>
      <c r="C12" s="289" t="s">
        <v>438</v>
      </c>
      <c r="D12" s="290" t="s">
        <v>286</v>
      </c>
      <c r="E12" s="285" t="s">
        <v>286</v>
      </c>
      <c r="F12" s="286" t="s">
        <v>286</v>
      </c>
    </row>
    <row r="13" spans="1:6" ht="65.25" customHeight="1">
      <c r="B13" s="291">
        <v>4</v>
      </c>
      <c r="C13" s="289" t="s">
        <v>439</v>
      </c>
      <c r="D13" s="290" t="s">
        <v>286</v>
      </c>
      <c r="E13" s="285" t="s">
        <v>286</v>
      </c>
      <c r="F13" s="286" t="s">
        <v>286</v>
      </c>
    </row>
    <row r="14" spans="1:6" ht="42.75" customHeight="1">
      <c r="B14" s="291">
        <v>5</v>
      </c>
      <c r="C14" s="289" t="s">
        <v>440</v>
      </c>
      <c r="D14" s="290" t="s">
        <v>286</v>
      </c>
      <c r="E14" s="285" t="s">
        <v>286</v>
      </c>
      <c r="F14" s="286" t="s">
        <v>286</v>
      </c>
    </row>
    <row r="15" spans="1:6" ht="38.25" customHeight="1">
      <c r="B15" s="291">
        <v>6</v>
      </c>
      <c r="C15" s="289" t="s">
        <v>441</v>
      </c>
      <c r="D15" s="290" t="s">
        <v>286</v>
      </c>
      <c r="E15" s="285" t="s">
        <v>286</v>
      </c>
      <c r="F15" s="286" t="s">
        <v>286</v>
      </c>
    </row>
    <row r="16" spans="1:6" ht="33" customHeight="1">
      <c r="B16" s="291">
        <v>7</v>
      </c>
      <c r="C16" s="289" t="s">
        <v>442</v>
      </c>
      <c r="D16" s="290" t="s">
        <v>286</v>
      </c>
      <c r="E16" s="285" t="s">
        <v>286</v>
      </c>
      <c r="F16" s="286" t="s">
        <v>286</v>
      </c>
    </row>
    <row r="17" spans="2:6">
      <c r="B17" s="879" t="s">
        <v>1043</v>
      </c>
      <c r="C17" s="879"/>
      <c r="D17" s="879"/>
      <c r="E17" s="879"/>
      <c r="F17" s="879"/>
    </row>
    <row r="18" spans="2:6">
      <c r="B18" s="879"/>
      <c r="C18" s="879"/>
      <c r="D18" s="879"/>
      <c r="E18" s="879"/>
      <c r="F18" s="879"/>
    </row>
  </sheetData>
  <mergeCells count="7">
    <mergeCell ref="A1:F1"/>
    <mergeCell ref="B2:F2"/>
    <mergeCell ref="B4:B10"/>
    <mergeCell ref="D4:D10"/>
    <mergeCell ref="B17:D18"/>
    <mergeCell ref="E17:E18"/>
    <mergeCell ref="F17:F18"/>
  </mergeCells>
  <phoneticPr fontId="14" type="noConversion"/>
  <printOptions horizontalCentered="1" verticalCentered="1"/>
  <pageMargins left="0.75" right="0.75" top="1" bottom="1" header="0.5" footer="0.5"/>
  <pageSetup paperSize="9" scale="80"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2"/>
  <sheetViews>
    <sheetView view="pageBreakPreview" topLeftCell="A7" zoomScaleNormal="100" zoomScaleSheetLayoutView="100" workbookViewId="0">
      <selection activeCell="J9" sqref="J9"/>
    </sheetView>
  </sheetViews>
  <sheetFormatPr defaultColWidth="9.109375" defaultRowHeight="13.2"/>
  <cols>
    <col min="1" max="1" width="3.33203125" style="337" customWidth="1"/>
    <col min="2" max="2" width="12.33203125" style="337" customWidth="1"/>
    <col min="3" max="3" width="15.44140625" style="337" customWidth="1"/>
    <col min="4" max="4" width="15.5546875" style="337" customWidth="1"/>
    <col min="5" max="5" width="18.6640625" style="337" customWidth="1"/>
    <col min="6" max="6" width="13.33203125" style="337" customWidth="1"/>
    <col min="7" max="7" width="14" style="337" customWidth="1"/>
    <col min="8" max="8" width="13.5546875" style="337" customWidth="1"/>
    <col min="9" max="10" width="9.109375" style="337"/>
    <col min="11" max="11" width="9.109375" style="337" customWidth="1"/>
    <col min="12" max="12" width="10.6640625" style="337" bestFit="1" customWidth="1"/>
    <col min="13" max="16384" width="9.109375" style="337"/>
  </cols>
  <sheetData>
    <row r="1" spans="1:8" ht="29.25" customHeight="1" thickBot="1">
      <c r="A1" s="950" t="s">
        <v>2062</v>
      </c>
      <c r="B1" s="950"/>
      <c r="C1" s="950"/>
      <c r="D1" s="950"/>
      <c r="E1" s="950"/>
      <c r="F1" s="950"/>
      <c r="G1" s="950"/>
      <c r="H1" s="950"/>
    </row>
    <row r="2" spans="1:8" ht="77.25" customHeight="1" thickBot="1">
      <c r="A2" s="338" t="s">
        <v>1814</v>
      </c>
      <c r="B2" s="339" t="s">
        <v>1766</v>
      </c>
      <c r="C2" s="340" t="s">
        <v>2063</v>
      </c>
      <c r="D2" s="340" t="s">
        <v>2064</v>
      </c>
      <c r="E2" s="340" t="s">
        <v>2065</v>
      </c>
      <c r="F2" s="341" t="s">
        <v>2066</v>
      </c>
    </row>
    <row r="3" spans="1:8" ht="15.75" customHeight="1">
      <c r="A3" s="342">
        <v>1</v>
      </c>
      <c r="B3" s="343">
        <v>2</v>
      </c>
      <c r="C3" s="343">
        <v>3</v>
      </c>
      <c r="D3" s="343">
        <v>4</v>
      </c>
      <c r="E3" s="343">
        <v>5</v>
      </c>
      <c r="F3" s="344" t="s">
        <v>2067</v>
      </c>
    </row>
    <row r="4" spans="1:8">
      <c r="A4" s="345">
        <v>1</v>
      </c>
      <c r="B4" s="346">
        <v>43556</v>
      </c>
      <c r="C4" s="347">
        <f>'[35]APR-CAT'!$C$20</f>
        <v>1034154</v>
      </c>
      <c r="D4" s="347">
        <f>'[35]APR-CAT'!$D$20</f>
        <v>1084508</v>
      </c>
      <c r="E4" s="347">
        <f>'[35]APR-CAT'!$F$20</f>
        <v>9594609</v>
      </c>
      <c r="F4" s="348">
        <f>+E4/D4</f>
        <v>8.846969316962161</v>
      </c>
      <c r="G4" s="349"/>
    </row>
    <row r="5" spans="1:8">
      <c r="A5" s="345">
        <v>2</v>
      </c>
      <c r="B5" s="346">
        <v>43586</v>
      </c>
      <c r="C5" s="347">
        <f>'[35]MAY-CAT'!$C$20</f>
        <v>1053102</v>
      </c>
      <c r="D5" s="347">
        <f>'[35]MAY-CAT'!$D$20</f>
        <v>1098353</v>
      </c>
      <c r="E5" s="347">
        <f>'[35]MAY-CAT'!$F$20</f>
        <v>10494825</v>
      </c>
      <c r="F5" s="348">
        <f t="shared" ref="F5:F18" si="0">+E5/D5</f>
        <v>9.5550565255432449</v>
      </c>
    </row>
    <row r="6" spans="1:8">
      <c r="A6" s="345">
        <v>3</v>
      </c>
      <c r="B6" s="346">
        <v>43617</v>
      </c>
      <c r="C6" s="347">
        <f>'[35]JUNE-CAT'!$C$20</f>
        <v>1098950</v>
      </c>
      <c r="D6" s="347">
        <f>'[35]JUNE-CAT'!$D$20</f>
        <v>1109618</v>
      </c>
      <c r="E6" s="347">
        <f>'[35]JUNE-CAT'!$F$20</f>
        <v>20179709</v>
      </c>
      <c r="F6" s="348">
        <f t="shared" si="0"/>
        <v>18.186176684228265</v>
      </c>
    </row>
    <row r="7" spans="1:8">
      <c r="A7" s="350"/>
      <c r="B7" s="351" t="s">
        <v>2068</v>
      </c>
      <c r="C7" s="352">
        <f>+C6+C5+C4</f>
        <v>3186206</v>
      </c>
      <c r="D7" s="352">
        <f>+D6</f>
        <v>1109618</v>
      </c>
      <c r="E7" s="352">
        <f>+E6+E5+E4</f>
        <v>40269143</v>
      </c>
      <c r="F7" s="348">
        <f>+E7/D7</f>
        <v>36.290996541151998</v>
      </c>
    </row>
    <row r="8" spans="1:8">
      <c r="A8" s="345">
        <v>4</v>
      </c>
      <c r="B8" s="346">
        <v>43647</v>
      </c>
      <c r="C8" s="347">
        <f>'[35]JULY-CAT'!$C$20</f>
        <v>1107164</v>
      </c>
      <c r="D8" s="347">
        <f>'[35]JULY-CAT'!$D$20</f>
        <v>1114993</v>
      </c>
      <c r="E8" s="347">
        <f>'[35]JULY-CAT'!$F$20</f>
        <v>20896563</v>
      </c>
      <c r="F8" s="348">
        <f t="shared" si="0"/>
        <v>18.741429766823646</v>
      </c>
    </row>
    <row r="9" spans="1:8">
      <c r="A9" s="345">
        <v>5</v>
      </c>
      <c r="B9" s="346">
        <v>43678</v>
      </c>
      <c r="C9" s="347">
        <f>'[35]AUG-CAT'!$C$20</f>
        <v>1104490</v>
      </c>
      <c r="D9" s="347">
        <f>'[35]AUG-CAT'!$D$20</f>
        <v>1115288</v>
      </c>
      <c r="E9" s="347">
        <f>'[35]AUG-CAT'!$F$20</f>
        <v>19088000</v>
      </c>
      <c r="F9" s="348">
        <f t="shared" si="0"/>
        <v>17.114861811478292</v>
      </c>
    </row>
    <row r="10" spans="1:8">
      <c r="A10" s="345">
        <v>6</v>
      </c>
      <c r="B10" s="346">
        <v>43709</v>
      </c>
      <c r="C10" s="347">
        <f>'[35]SEPT-CAT'!$C$20</f>
        <v>1104256</v>
      </c>
      <c r="D10" s="347">
        <f>'[35]SEPT-CAT'!$D$20</f>
        <v>1118280</v>
      </c>
      <c r="E10" s="347">
        <f>'[35]SEPT-CAT'!$F$20</f>
        <v>19808874</v>
      </c>
      <c r="F10" s="348">
        <f t="shared" si="0"/>
        <v>17.713697821654684</v>
      </c>
    </row>
    <row r="11" spans="1:8">
      <c r="A11" s="350"/>
      <c r="B11" s="351" t="s">
        <v>2069</v>
      </c>
      <c r="C11" s="352">
        <f>+C10+C9+C8</f>
        <v>3315910</v>
      </c>
      <c r="D11" s="352">
        <f>+D10</f>
        <v>1118280</v>
      </c>
      <c r="E11" s="352">
        <f>+E10+E9+E8</f>
        <v>59793437</v>
      </c>
      <c r="F11" s="348">
        <f>+E11/D11</f>
        <v>53.469110598419</v>
      </c>
    </row>
    <row r="12" spans="1:8">
      <c r="A12" s="345">
        <v>7</v>
      </c>
      <c r="B12" s="346">
        <v>43739</v>
      </c>
      <c r="C12" s="347">
        <f>'[35]OCT-CAT'!$C$20</f>
        <v>1094977</v>
      </c>
      <c r="D12" s="347">
        <f>'[35]OCT-CAT'!$D$20</f>
        <v>1120407</v>
      </c>
      <c r="E12" s="347">
        <f>'[35]OCT-CAT'!$F$20</f>
        <v>15638136</v>
      </c>
      <c r="F12" s="348">
        <f t="shared" si="0"/>
        <v>13.957549354832663</v>
      </c>
    </row>
    <row r="13" spans="1:8">
      <c r="A13" s="345">
        <v>8</v>
      </c>
      <c r="B13" s="346">
        <v>43770</v>
      </c>
      <c r="C13" s="347">
        <f>'[35]NOV-CAT'!$C$20</f>
        <v>1102644</v>
      </c>
      <c r="D13" s="347">
        <f>'[35]NOV-CAT'!$D$20</f>
        <v>1128104</v>
      </c>
      <c r="E13" s="347">
        <f>'[35]NOV-CAT'!$F$20</f>
        <v>13270037</v>
      </c>
      <c r="F13" s="348">
        <f t="shared" si="0"/>
        <v>11.763132654436117</v>
      </c>
    </row>
    <row r="14" spans="1:8">
      <c r="A14" s="345">
        <v>9</v>
      </c>
      <c r="B14" s="346">
        <v>43800</v>
      </c>
      <c r="C14" s="347">
        <f>'[35]DEC-CAT'!$C$20</f>
        <v>1079363</v>
      </c>
      <c r="D14" s="347">
        <f>'[35]DEC-CAT'!$D$20</f>
        <v>1132033</v>
      </c>
      <c r="E14" s="347">
        <f>'[35]DEC-CAT'!$F$20</f>
        <v>12673433</v>
      </c>
      <c r="F14" s="348">
        <f t="shared" si="0"/>
        <v>11.195285826473256</v>
      </c>
    </row>
    <row r="15" spans="1:8">
      <c r="A15" s="350"/>
      <c r="B15" s="351" t="s">
        <v>2070</v>
      </c>
      <c r="C15" s="352">
        <f>+C14+C13+C12</f>
        <v>3276984</v>
      </c>
      <c r="D15" s="352">
        <f>+D14</f>
        <v>1132033</v>
      </c>
      <c r="E15" s="352">
        <f>+E14+E13+E12</f>
        <v>41581606</v>
      </c>
      <c r="F15" s="348">
        <f>+E15/D15</f>
        <v>36.731796687905742</v>
      </c>
    </row>
    <row r="16" spans="1:8">
      <c r="A16" s="345">
        <v>10</v>
      </c>
      <c r="B16" s="346">
        <v>43831</v>
      </c>
      <c r="C16" s="347">
        <f>'[35]JAN-CAT'!$C$20</f>
        <v>1095965</v>
      </c>
      <c r="D16" s="347">
        <f>'[35]JAN-CAT'!$D$20</f>
        <v>1135792</v>
      </c>
      <c r="E16" s="347">
        <f>'[35]JAN-CAT'!$F$20</f>
        <v>9478205</v>
      </c>
      <c r="F16" s="348">
        <f t="shared" si="0"/>
        <v>8.3450182779945621</v>
      </c>
    </row>
    <row r="17" spans="1:8">
      <c r="A17" s="345">
        <v>11</v>
      </c>
      <c r="B17" s="346">
        <v>43862</v>
      </c>
      <c r="C17" s="347">
        <f>'[35]FEB-CAT'!$C$20</f>
        <v>1072639</v>
      </c>
      <c r="D17" s="347">
        <f>'[35]FEB-CAT'!$D$20</f>
        <v>1138184</v>
      </c>
      <c r="E17" s="347">
        <f>'[35]FEB-CAT'!$F$20</f>
        <v>9142206</v>
      </c>
      <c r="F17" s="348">
        <f t="shared" si="0"/>
        <v>8.0322742192826464</v>
      </c>
    </row>
    <row r="18" spans="1:8">
      <c r="A18" s="345">
        <v>12</v>
      </c>
      <c r="B18" s="346">
        <v>43891</v>
      </c>
      <c r="C18" s="347">
        <f>'[35]MAR-CAT'!$C$20</f>
        <v>1086745</v>
      </c>
      <c r="D18" s="347">
        <f>'[35]MAR-CAT'!$D$20</f>
        <v>1140398</v>
      </c>
      <c r="E18" s="347">
        <f>'[35]MAR-CAT'!$F$20</f>
        <v>9016322</v>
      </c>
      <c r="F18" s="348">
        <f t="shared" si="0"/>
        <v>7.9062941183692006</v>
      </c>
    </row>
    <row r="19" spans="1:8">
      <c r="A19" s="353"/>
      <c r="B19" s="351" t="s">
        <v>2071</v>
      </c>
      <c r="C19" s="352">
        <f>+C18+C17+C16</f>
        <v>3255349</v>
      </c>
      <c r="D19" s="352">
        <f>+D18</f>
        <v>1140398</v>
      </c>
      <c r="E19" s="352">
        <f>+E18+E17+E16</f>
        <v>27636733</v>
      </c>
      <c r="F19" s="354">
        <f>+E19/D19</f>
        <v>24.234287503134869</v>
      </c>
    </row>
    <row r="20" spans="1:8" ht="13.8" thickBot="1">
      <c r="A20" s="353"/>
      <c r="B20" s="351" t="s">
        <v>2072</v>
      </c>
      <c r="C20" s="352">
        <f>+C19+C15+C11+C7</f>
        <v>13034449</v>
      </c>
      <c r="D20" s="352">
        <f>+D19</f>
        <v>1140398</v>
      </c>
      <c r="E20" s="352">
        <f>+E19+E15+E11+E7</f>
        <v>169280919</v>
      </c>
      <c r="F20" s="354">
        <f>+E20/D20</f>
        <v>148.44021034761548</v>
      </c>
    </row>
    <row r="21" spans="1:8" ht="30.75" customHeight="1" thickBot="1">
      <c r="A21" s="951" t="s">
        <v>2073</v>
      </c>
      <c r="B21" s="952"/>
      <c r="C21" s="952"/>
      <c r="D21" s="952"/>
      <c r="E21" s="952"/>
      <c r="F21" s="952"/>
      <c r="G21" s="953"/>
      <c r="H21" s="954"/>
    </row>
    <row r="22" spans="1:8" ht="114.75" customHeight="1" thickBot="1">
      <c r="A22" s="338" t="s">
        <v>1814</v>
      </c>
      <c r="B22" s="339" t="s">
        <v>1766</v>
      </c>
      <c r="C22" s="355" t="s">
        <v>2074</v>
      </c>
      <c r="D22" s="340" t="s">
        <v>2075</v>
      </c>
      <c r="E22" s="340" t="s">
        <v>2076</v>
      </c>
      <c r="F22" s="340" t="s">
        <v>2064</v>
      </c>
      <c r="G22" s="356" t="s">
        <v>2077</v>
      </c>
      <c r="H22" s="357" t="s">
        <v>2078</v>
      </c>
    </row>
    <row r="23" spans="1:8">
      <c r="A23" s="358">
        <v>1</v>
      </c>
      <c r="B23" s="359">
        <v>2</v>
      </c>
      <c r="C23" s="359">
        <v>3</v>
      </c>
      <c r="D23" s="359">
        <v>4</v>
      </c>
      <c r="E23" s="359" t="s">
        <v>2079</v>
      </c>
      <c r="F23" s="359">
        <v>6</v>
      </c>
      <c r="G23" s="360">
        <v>7</v>
      </c>
      <c r="H23" s="361" t="s">
        <v>2080</v>
      </c>
    </row>
    <row r="24" spans="1:8">
      <c r="A24" s="345">
        <v>1</v>
      </c>
      <c r="B24" s="346">
        <f t="shared" ref="B24:B40" si="1">B4</f>
        <v>43556</v>
      </c>
      <c r="C24" s="362">
        <f>'[35]APR-CAT'!$M$20</f>
        <v>8.1612478105163089E-2</v>
      </c>
      <c r="D24" s="363">
        <f>'[35]APR-CAT'!$N$20</f>
        <v>1034154</v>
      </c>
      <c r="E24" s="364">
        <f>'[35]APR-CAT'!$O$20</f>
        <v>84399.870682366833</v>
      </c>
      <c r="F24" s="365">
        <f>'[35]APR-CAT'!$P$20</f>
        <v>1084508</v>
      </c>
      <c r="G24" s="347">
        <f>'[35]APR-CAT'!$R$20</f>
        <v>771385.08666666655</v>
      </c>
      <c r="H24" s="366">
        <f>'[35]APR-CAT'!$S$20</f>
        <v>0.71127652969518584</v>
      </c>
    </row>
    <row r="25" spans="1:8">
      <c r="A25" s="345">
        <v>2</v>
      </c>
      <c r="B25" s="346">
        <f t="shared" si="1"/>
        <v>43586</v>
      </c>
      <c r="C25" s="362">
        <f>'[35]MAY-CAT'!$M$20</f>
        <v>8.0874437482142278E-2</v>
      </c>
      <c r="D25" s="363">
        <f>'[35]MAY-CAT'!$N$20</f>
        <v>1053102</v>
      </c>
      <c r="E25" s="364">
        <f>'[35]MAY-CAT'!$O$20</f>
        <v>85169.031861319003</v>
      </c>
      <c r="F25" s="365">
        <f>'[35]MAY-CAT'!$P$20</f>
        <v>1098353</v>
      </c>
      <c r="G25" s="347">
        <f>'[35]MAY-CAT'!$R$20</f>
        <v>880835.44041666668</v>
      </c>
      <c r="H25" s="366">
        <f>'[35]MAY-CAT'!$S$20</f>
        <v>0.80196024449031111</v>
      </c>
    </row>
    <row r="26" spans="1:8">
      <c r="A26" s="345">
        <v>3</v>
      </c>
      <c r="B26" s="346">
        <f t="shared" si="1"/>
        <v>43617</v>
      </c>
      <c r="C26" s="362">
        <f>'[35]JUNE-CAT'!$M$20</f>
        <v>0.11060679619422273</v>
      </c>
      <c r="D26" s="363">
        <f>'[35]JUNE-CAT'!$N$20</f>
        <v>1098950</v>
      </c>
      <c r="E26" s="364">
        <f>'[35]JUNE-CAT'!$O$20</f>
        <v>121551.33867764106</v>
      </c>
      <c r="F26" s="365">
        <f>'[35]JUNE-CAT'!$P$20</f>
        <v>1109618</v>
      </c>
      <c r="G26" s="347">
        <f>'[35]JUNE-CAT'!$R$20</f>
        <v>2212071.1804166669</v>
      </c>
      <c r="H26" s="366">
        <f>'[35]JUNE-CAT'!$S$20</f>
        <v>1.9935429854388329</v>
      </c>
    </row>
    <row r="27" spans="1:8">
      <c r="A27" s="350"/>
      <c r="B27" s="351" t="str">
        <f t="shared" si="1"/>
        <v>1st Qtr</v>
      </c>
      <c r="C27" s="367">
        <f>+C26+C25+C24</f>
        <v>0.27309371178152808</v>
      </c>
      <c r="D27" s="368">
        <f>+D26+D25+D24</f>
        <v>3186206</v>
      </c>
      <c r="E27" s="364">
        <f>+D27*C27</f>
        <v>870132.82304057549</v>
      </c>
      <c r="F27" s="369">
        <f>+F26</f>
        <v>1109618</v>
      </c>
      <c r="G27" s="352">
        <f>+G26+G25+G24</f>
        <v>3864291.7075</v>
      </c>
      <c r="H27" s="366">
        <f>+G27/F27</f>
        <v>3.4825423771964767</v>
      </c>
    </row>
    <row r="28" spans="1:8">
      <c r="A28" s="345">
        <v>4</v>
      </c>
      <c r="B28" s="346">
        <f t="shared" si="1"/>
        <v>43647</v>
      </c>
      <c r="C28" s="362">
        <f>IFERROR('[35]JULY-CAT'!$M$20,0)</f>
        <v>0.10769639627074466</v>
      </c>
      <c r="D28" s="363">
        <f>'[35]JULY-CAT'!$N$20</f>
        <v>1107164</v>
      </c>
      <c r="E28" s="364">
        <f>'[35]JULY-CAT'!$O$20</f>
        <v>119237.57288070275</v>
      </c>
      <c r="F28" s="365">
        <f>'[35]JULY-CAT'!$P$20</f>
        <v>1114993</v>
      </c>
      <c r="G28" s="347">
        <f>'[35]JULY-CAT'!$R$20</f>
        <v>2190132.6683333335</v>
      </c>
      <c r="H28" s="366">
        <f>'[35]JULY-CAT'!$S$20</f>
        <v>1.9642568772479589</v>
      </c>
    </row>
    <row r="29" spans="1:8">
      <c r="A29" s="345">
        <v>5</v>
      </c>
      <c r="B29" s="346">
        <f t="shared" si="1"/>
        <v>43678</v>
      </c>
      <c r="C29" s="362">
        <f>IFERROR('[35]AUG-CAT'!$M$20,0)</f>
        <v>0.12827392056998221</v>
      </c>
      <c r="D29" s="363">
        <f>'[35]AUG-CAT'!$N$20</f>
        <v>1104490</v>
      </c>
      <c r="E29" s="364">
        <f>'[35]AUG-CAT'!$O$20</f>
        <v>141677.26253033965</v>
      </c>
      <c r="F29" s="365">
        <f>'[35]AUG-CAT'!$P$20</f>
        <v>1115288</v>
      </c>
      <c r="G29" s="347">
        <f>'[35]AUG-CAT'!$R$20</f>
        <v>2202698.1366666667</v>
      </c>
      <c r="H29" s="366">
        <f>'[35]AUG-CAT'!$S$20</f>
        <v>1.9750038883827914</v>
      </c>
    </row>
    <row r="30" spans="1:8">
      <c r="A30" s="345">
        <v>6</v>
      </c>
      <c r="B30" s="346">
        <f t="shared" si="1"/>
        <v>43709</v>
      </c>
      <c r="C30" s="362">
        <f>IFERROR('[35]SEPT-CAT'!$M$20,0)</f>
        <v>0.11820129081832649</v>
      </c>
      <c r="D30" s="363">
        <f>'[35]SEPT-CAT'!$N$20</f>
        <v>1104256</v>
      </c>
      <c r="E30" s="364">
        <f>'[35]SEPT-CAT'!$O$20</f>
        <v>130524.48459388193</v>
      </c>
      <c r="F30" s="365">
        <f>'[35]SEPT-CAT'!$P$20</f>
        <v>1118280</v>
      </c>
      <c r="G30" s="347">
        <f>'[35]SEPT-CAT'!$R$20</f>
        <v>2266083.313333333</v>
      </c>
      <c r="H30" s="366">
        <f>'[35]SEPT-CAT'!$S$20</f>
        <v>2.0264006450382133</v>
      </c>
    </row>
    <row r="31" spans="1:8">
      <c r="A31" s="350"/>
      <c r="B31" s="351" t="str">
        <f t="shared" si="1"/>
        <v>2nd Qtr</v>
      </c>
      <c r="C31" s="367">
        <f>+C30+C29+C28</f>
        <v>0.35417160765905337</v>
      </c>
      <c r="D31" s="368">
        <f>+D30+D29+D28</f>
        <v>3315910</v>
      </c>
      <c r="E31" s="364">
        <f>+D31*C31</f>
        <v>1174401.1755527316</v>
      </c>
      <c r="F31" s="369">
        <f>+F30</f>
        <v>1118280</v>
      </c>
      <c r="G31" s="352">
        <f>+G30+G29+G28</f>
        <v>6658914.1183333322</v>
      </c>
      <c r="H31" s="366">
        <f>+G31/F31</f>
        <v>5.9546036040466896</v>
      </c>
    </row>
    <row r="32" spans="1:8">
      <c r="A32" s="345">
        <v>7</v>
      </c>
      <c r="B32" s="346">
        <f t="shared" si="1"/>
        <v>43739</v>
      </c>
      <c r="C32" s="362">
        <f>IFERROR('[35]OCT-CAT'!$M$20,0)</f>
        <v>9.8432666771687785E-2</v>
      </c>
      <c r="D32" s="363">
        <f>'[35]OCT-CAT'!$N$20</f>
        <v>1094977</v>
      </c>
      <c r="E32" s="364">
        <f>'[35]OCT-CAT'!$O$20</f>
        <v>107781.50616366237</v>
      </c>
      <c r="F32" s="365">
        <f>'[35]OCT-CAT'!$P$20</f>
        <v>1120407</v>
      </c>
      <c r="G32" s="347">
        <f>'[35]OCT-CAT'!$R$20</f>
        <v>1446383.0220833337</v>
      </c>
      <c r="H32" s="366">
        <f>'[35]OCT-CAT'!$S$20</f>
        <v>1.2909442926394905</v>
      </c>
    </row>
    <row r="33" spans="1:14">
      <c r="A33" s="345">
        <v>8</v>
      </c>
      <c r="B33" s="346">
        <f t="shared" si="1"/>
        <v>43770</v>
      </c>
      <c r="C33" s="362">
        <f>IFERROR('[35]NOV-CAT'!$M$20,0)</f>
        <v>9.9945510783550059E-2</v>
      </c>
      <c r="D33" s="363">
        <f>'[35]NOV-CAT'!$N$20</f>
        <v>1102644</v>
      </c>
      <c r="E33" s="364">
        <f>'[35]NOV-CAT'!$O$20</f>
        <v>110204.31779241677</v>
      </c>
      <c r="F33" s="365">
        <f>'[35]NOV-CAT'!$P$20</f>
        <v>1128104</v>
      </c>
      <c r="G33" s="347">
        <f>'[35]NOV-CAT'!$R$20</f>
        <v>1270294.5183333335</v>
      </c>
      <c r="H33" s="366">
        <f>'[35]NOV-CAT'!$S$20</f>
        <v>1.1260438029945232</v>
      </c>
    </row>
    <row r="34" spans="1:14">
      <c r="A34" s="345">
        <v>9</v>
      </c>
      <c r="B34" s="346">
        <f t="shared" si="1"/>
        <v>43800</v>
      </c>
      <c r="C34" s="362">
        <f>IFERROR('[35]DEC-CAT'!$M$20,0)</f>
        <v>7.5630430746651517E-2</v>
      </c>
      <c r="D34" s="363">
        <f>'[35]DEC-CAT'!$N$20</f>
        <v>1079363</v>
      </c>
      <c r="E34" s="364">
        <f>'[35]DEC-CAT'!$O$20</f>
        <v>81632.688621998022</v>
      </c>
      <c r="F34" s="365">
        <f>'[35]DEC-CAT'!$P$20</f>
        <v>1132033</v>
      </c>
      <c r="G34" s="347">
        <f>'[35]DEC-CAT'!$R$20</f>
        <v>956979.67291666672</v>
      </c>
      <c r="H34" s="366">
        <f>'[35]DEC-CAT'!$S$20</f>
        <v>0.84536375964010479</v>
      </c>
    </row>
    <row r="35" spans="1:14">
      <c r="A35" s="350"/>
      <c r="B35" s="351" t="str">
        <f t="shared" si="1"/>
        <v>3rd Qtr</v>
      </c>
      <c r="C35" s="367">
        <f>+C34+C33+C32</f>
        <v>0.27400860830188933</v>
      </c>
      <c r="D35" s="368">
        <f>+D34+D33+D32</f>
        <v>3276984</v>
      </c>
      <c r="E35" s="364">
        <f>+D35*C35</f>
        <v>897921.82526755857</v>
      </c>
      <c r="F35" s="369">
        <f>+F34</f>
        <v>1132033</v>
      </c>
      <c r="G35" s="352">
        <f>+G34+G33+G32</f>
        <v>3673657.2133333338</v>
      </c>
      <c r="H35" s="366">
        <f>+G35/F35</f>
        <v>3.2451856203249676</v>
      </c>
    </row>
    <row r="36" spans="1:14">
      <c r="A36" s="345">
        <v>10</v>
      </c>
      <c r="B36" s="346">
        <f t="shared" si="1"/>
        <v>43831</v>
      </c>
      <c r="C36" s="362">
        <f>IFERROR('[35]JAN-CAT'!$M$20,0)</f>
        <v>8.7516493342013182E-2</v>
      </c>
      <c r="D36" s="363">
        <f>'[35]JAN-CAT'!$N$20</f>
        <v>1095965</v>
      </c>
      <c r="E36" s="364">
        <f>'[35]JAN-CAT'!$O$20</f>
        <v>95915.013625579479</v>
      </c>
      <c r="F36" s="365">
        <f>'[35]JAN-CAT'!$P$20</f>
        <v>1135792</v>
      </c>
      <c r="G36" s="347">
        <f>'[35]JAN-CAT'!$R$20</f>
        <v>879816.89344999997</v>
      </c>
      <c r="H36" s="366">
        <f>'[35]JAN-CAT'!$S$20</f>
        <v>0.77462853537443477</v>
      </c>
      <c r="L36" s="370"/>
      <c r="M36" s="371"/>
      <c r="N36" s="371"/>
    </row>
    <row r="37" spans="1:14">
      <c r="A37" s="345">
        <v>11</v>
      </c>
      <c r="B37" s="346">
        <f t="shared" si="1"/>
        <v>43862</v>
      </c>
      <c r="C37" s="362">
        <f>IFERROR('[35]FEB-CAT'!$M$20,0)</f>
        <v>8.14012919758276E-2</v>
      </c>
      <c r="D37" s="363">
        <f>'[35]FEB-CAT'!$N$20</f>
        <v>1072639</v>
      </c>
      <c r="E37" s="364">
        <f>'[35]FEB-CAT'!$O$20</f>
        <v>87314.200423659742</v>
      </c>
      <c r="F37" s="365">
        <f>'[35]FEB-CAT'!$P$20</f>
        <v>1138184</v>
      </c>
      <c r="G37" s="347">
        <f>'[35]FEB-CAT'!$R$20</f>
        <v>757471.97958333336</v>
      </c>
      <c r="H37" s="366">
        <f>'[35]FEB-CAT'!$S$20</f>
        <v>0.66550924945644407</v>
      </c>
      <c r="L37" s="372"/>
      <c r="M37" s="774"/>
      <c r="N37" s="371"/>
    </row>
    <row r="38" spans="1:14">
      <c r="A38" s="345">
        <v>12</v>
      </c>
      <c r="B38" s="346">
        <f t="shared" si="1"/>
        <v>43891</v>
      </c>
      <c r="C38" s="362">
        <f>IFERROR('[35]MAR-CAT'!$M$20,0)</f>
        <v>7.6461515107226055E-2</v>
      </c>
      <c r="D38" s="363">
        <f>'[35]MAR-CAT'!$N$20</f>
        <v>1086745</v>
      </c>
      <c r="E38" s="364">
        <f>'[35]MAR-CAT'!$O$20</f>
        <v>83094.169235202382</v>
      </c>
      <c r="F38" s="365">
        <f>'[35]MAR-CAT'!$P$20</f>
        <v>1140398</v>
      </c>
      <c r="G38" s="347">
        <f>'[35]MAR-CAT'!$R$20</f>
        <v>665345.93958333333</v>
      </c>
      <c r="H38" s="366">
        <f>'[35]MAR-CAT'!$S$20</f>
        <v>0.58343309930685017</v>
      </c>
      <c r="L38" s="371"/>
      <c r="M38" s="371"/>
      <c r="N38" s="371"/>
    </row>
    <row r="39" spans="1:14">
      <c r="A39" s="353"/>
      <c r="B39" s="351" t="str">
        <f t="shared" si="1"/>
        <v>4th Qtr</v>
      </c>
      <c r="C39" s="367">
        <f>+C38+C37+C36</f>
        <v>0.24537930042506684</v>
      </c>
      <c r="D39" s="368">
        <f>+D38+D37+D36</f>
        <v>3255349</v>
      </c>
      <c r="E39" s="364">
        <f>+D39*C39</f>
        <v>798795.26025944087</v>
      </c>
      <c r="F39" s="369">
        <f>+F38</f>
        <v>1140398</v>
      </c>
      <c r="G39" s="352">
        <f>+G38+G37+G36</f>
        <v>2302634.8126166668</v>
      </c>
      <c r="H39" s="364">
        <f>+G39/F39</f>
        <v>2.0191501674123127</v>
      </c>
      <c r="L39" s="371"/>
      <c r="M39" s="371"/>
      <c r="N39" s="371"/>
    </row>
    <row r="40" spans="1:14">
      <c r="A40" s="353"/>
      <c r="B40" s="351" t="str">
        <f t="shared" si="1"/>
        <v>Yearly Data</v>
      </c>
      <c r="C40" s="367">
        <f>+C39+C35+C31+C27</f>
        <v>1.1466532281675375</v>
      </c>
      <c r="D40" s="368">
        <f>+D39+D35+D31+D27</f>
        <v>13034449</v>
      </c>
      <c r="E40" s="364">
        <f>+D40*C40</f>
        <v>14945993.023235131</v>
      </c>
      <c r="F40" s="369">
        <f>+F39</f>
        <v>1140398</v>
      </c>
      <c r="G40" s="352">
        <f>+G39+G35+G31+G27</f>
        <v>16499497.851783331</v>
      </c>
      <c r="H40" s="364">
        <f>+G40/F40</f>
        <v>14.468192553637705</v>
      </c>
      <c r="L40" s="371"/>
      <c r="M40" s="371"/>
      <c r="N40" s="371"/>
    </row>
    <row r="41" spans="1:14" ht="28.5" customHeight="1" thickBot="1">
      <c r="A41" s="951" t="s">
        <v>2081</v>
      </c>
      <c r="B41" s="952"/>
      <c r="C41" s="952"/>
      <c r="D41" s="952"/>
      <c r="E41" s="952"/>
      <c r="F41" s="952"/>
      <c r="G41" s="952"/>
      <c r="H41" s="955"/>
    </row>
    <row r="42" spans="1:14" ht="104.25" customHeight="1" thickBot="1">
      <c r="A42" s="338" t="s">
        <v>1814</v>
      </c>
      <c r="B42" s="339" t="s">
        <v>1766</v>
      </c>
      <c r="C42" s="355" t="s">
        <v>2082</v>
      </c>
      <c r="D42" s="355" t="s">
        <v>2083</v>
      </c>
      <c r="E42" s="355" t="s">
        <v>2084</v>
      </c>
      <c r="F42" s="355" t="s">
        <v>2085</v>
      </c>
      <c r="G42" s="340" t="s">
        <v>2086</v>
      </c>
      <c r="H42" s="341" t="s">
        <v>2087</v>
      </c>
    </row>
    <row r="43" spans="1:14" ht="16.5" customHeight="1" thickBot="1">
      <c r="A43" s="373">
        <v>1</v>
      </c>
      <c r="B43" s="374">
        <v>2</v>
      </c>
      <c r="C43" s="374">
        <v>3</v>
      </c>
      <c r="D43" s="374">
        <v>4</v>
      </c>
      <c r="E43" s="374" t="s">
        <v>2079</v>
      </c>
      <c r="F43" s="374">
        <v>6</v>
      </c>
      <c r="G43" s="374">
        <v>7</v>
      </c>
      <c r="H43" s="375" t="s">
        <v>2080</v>
      </c>
    </row>
    <row r="44" spans="1:14">
      <c r="A44" s="376">
        <v>1</v>
      </c>
      <c r="B44" s="377">
        <f t="shared" ref="B44:B60" si="2">B4</f>
        <v>43556</v>
      </c>
      <c r="C44" s="378">
        <f>'[35]APR-CAT'!$V$20</f>
        <v>30735</v>
      </c>
      <c r="D44" s="378">
        <f>'[35]APR-CAT'!$W$20</f>
        <v>1008442</v>
      </c>
      <c r="E44" s="379">
        <f>'[35]APR-CAT'!$X$20</f>
        <v>30994464870</v>
      </c>
      <c r="F44" s="378">
        <f>'[35]APR-CAT'!$Y$20</f>
        <v>1084508</v>
      </c>
      <c r="G44" s="378">
        <f>'[35]APR-CAT'!$Z$20</f>
        <v>10091047</v>
      </c>
      <c r="H44" s="380">
        <f>'[35]APR-CAT'!$AA$20</f>
        <v>9.3047234321922936</v>
      </c>
    </row>
    <row r="45" spans="1:14">
      <c r="A45" s="345">
        <v>2</v>
      </c>
      <c r="B45" s="346">
        <f t="shared" si="2"/>
        <v>43586</v>
      </c>
      <c r="C45" s="347">
        <f>'[35]MAY-CAT'!$V$20</f>
        <v>31221</v>
      </c>
      <c r="D45" s="347">
        <f>'[35]MAY-CAT'!$W$20</f>
        <v>1022253</v>
      </c>
      <c r="E45" s="354">
        <f>'[35]MAY-CAT'!$X$20</f>
        <v>31915760913</v>
      </c>
      <c r="F45" s="347">
        <f>'[35]MAY-CAT'!$Y$20</f>
        <v>1098353</v>
      </c>
      <c r="G45" s="347">
        <f>'[35]MAY-CAT'!$Z$20</f>
        <v>10367453</v>
      </c>
      <c r="H45" s="348">
        <f>'[35]MAY-CAT'!$AA$20</f>
        <v>9.4390901650015984</v>
      </c>
    </row>
    <row r="46" spans="1:14">
      <c r="A46" s="345">
        <v>3</v>
      </c>
      <c r="B46" s="346">
        <f t="shared" si="2"/>
        <v>43617</v>
      </c>
      <c r="C46" s="347">
        <f>'[35]JUNE-CAT'!$V$20</f>
        <v>53350</v>
      </c>
      <c r="D46" s="347">
        <f>'[35]JUNE-CAT'!$W$20</f>
        <v>1079853</v>
      </c>
      <c r="E46" s="354">
        <f>'[35]JUNE-CAT'!$X$20</f>
        <v>57610157550</v>
      </c>
      <c r="F46" s="347">
        <f>'[35]JUNE-CAT'!$Y$20</f>
        <v>1109618</v>
      </c>
      <c r="G46" s="347">
        <f>'[35]JUNE-CAT'!$Z$20</f>
        <v>18498047</v>
      </c>
      <c r="H46" s="348">
        <f>'[35]JUNE-CAT'!$AA$20</f>
        <v>16.670644311826234</v>
      </c>
    </row>
    <row r="47" spans="1:14">
      <c r="A47" s="350"/>
      <c r="B47" s="351" t="str">
        <f t="shared" si="2"/>
        <v>1st Qtr</v>
      </c>
      <c r="C47" s="352">
        <f>+C46+C45+C44</f>
        <v>115306</v>
      </c>
      <c r="D47" s="352">
        <f>+D46+D45+D44</f>
        <v>3110548</v>
      </c>
      <c r="E47" s="354">
        <f>+D47*C47</f>
        <v>358664847688</v>
      </c>
      <c r="F47" s="352">
        <f>+F46</f>
        <v>1109618</v>
      </c>
      <c r="G47" s="352">
        <f>+G46+G45+G44</f>
        <v>38956547</v>
      </c>
      <c r="H47" s="348">
        <f>+G47/F47</f>
        <v>35.108070525171726</v>
      </c>
    </row>
    <row r="48" spans="1:14">
      <c r="A48" s="345">
        <v>4</v>
      </c>
      <c r="B48" s="346">
        <f t="shared" si="2"/>
        <v>43647</v>
      </c>
      <c r="C48" s="347">
        <f>'[35]JULY-CAT'!$V$20</f>
        <v>57581</v>
      </c>
      <c r="D48" s="347">
        <f>'[35]JULY-CAT'!$W$20</f>
        <v>1108453</v>
      </c>
      <c r="E48" s="354">
        <f>'[35]JULY-CAT'!$X$20</f>
        <v>63825832193</v>
      </c>
      <c r="F48" s="347">
        <f>'[35]JULY-CAT'!$Y$20</f>
        <v>1114993</v>
      </c>
      <c r="G48" s="347">
        <f>'[35]JULY-CAT'!$Z$20</f>
        <v>19954908</v>
      </c>
      <c r="H48" s="348">
        <f>'[35]JULY-CAT'!$AA$20</f>
        <v>17.896890832498499</v>
      </c>
    </row>
    <row r="49" spans="1:8">
      <c r="A49" s="345">
        <v>5</v>
      </c>
      <c r="B49" s="346">
        <f t="shared" si="2"/>
        <v>43678</v>
      </c>
      <c r="C49" s="347">
        <f>'[35]AUG-CAT'!$V$20</f>
        <v>51044</v>
      </c>
      <c r="D49" s="347">
        <f>'[35]AUG-CAT'!$W$20</f>
        <v>1088117</v>
      </c>
      <c r="E49" s="354">
        <f>'[35]AUG-CAT'!$X$20</f>
        <v>55541844148</v>
      </c>
      <c r="F49" s="347">
        <f>'[35]AUG-CAT'!$Y$20</f>
        <v>1115288</v>
      </c>
      <c r="G49" s="347">
        <f>'[35]AUG-CAT'!$Z$20</f>
        <v>17231740</v>
      </c>
      <c r="H49" s="348">
        <f>'[35]AUG-CAT'!$AA$20</f>
        <v>15.450484538522785</v>
      </c>
    </row>
    <row r="50" spans="1:8">
      <c r="A50" s="345">
        <v>6</v>
      </c>
      <c r="B50" s="346">
        <f t="shared" si="2"/>
        <v>43709</v>
      </c>
      <c r="C50" s="347">
        <f>'[35]SEPT-CAT'!$V$20</f>
        <v>56273</v>
      </c>
      <c r="D50" s="347">
        <f>'[35]SEPT-CAT'!$W$20</f>
        <v>1101852</v>
      </c>
      <c r="E50" s="354">
        <f>'[35]SEPT-CAT'!$X$20</f>
        <v>62004517596</v>
      </c>
      <c r="F50" s="347">
        <f>'[35]SEPT-CAT'!$Y$20</f>
        <v>1118280</v>
      </c>
      <c r="G50" s="347">
        <f>'[35]SEPT-CAT'!$Z$20</f>
        <v>18064299</v>
      </c>
      <c r="H50" s="348">
        <f>'[35]SEPT-CAT'!$AA$20</f>
        <v>16.153645777443931</v>
      </c>
    </row>
    <row r="51" spans="1:8">
      <c r="A51" s="350"/>
      <c r="B51" s="351" t="str">
        <f t="shared" si="2"/>
        <v>2nd Qtr</v>
      </c>
      <c r="C51" s="352">
        <f>+C50+C49+C48</f>
        <v>164898</v>
      </c>
      <c r="D51" s="352">
        <f>+D50+D49+D48</f>
        <v>3298422</v>
      </c>
      <c r="E51" s="354">
        <f>+D51*C51</f>
        <v>543903190956</v>
      </c>
      <c r="F51" s="352">
        <f>+F50</f>
        <v>1118280</v>
      </c>
      <c r="G51" s="352">
        <f>+G50+G49+G48</f>
        <v>55250947</v>
      </c>
      <c r="H51" s="348">
        <f>+G51/F51</f>
        <v>49.407077833816217</v>
      </c>
    </row>
    <row r="52" spans="1:8">
      <c r="A52" s="345">
        <v>7</v>
      </c>
      <c r="B52" s="346">
        <f t="shared" si="2"/>
        <v>43739</v>
      </c>
      <c r="C52" s="347">
        <f>'[35]OCT-CAT'!$V$20</f>
        <v>52160</v>
      </c>
      <c r="D52" s="347">
        <f>'[35]OCT-CAT'!$W$20</f>
        <v>1046683</v>
      </c>
      <c r="E52" s="354">
        <f>'[35]OCT-CAT'!$X$20</f>
        <v>54594985280</v>
      </c>
      <c r="F52" s="347">
        <f>'[35]OCT-CAT'!$Y$20</f>
        <v>1120407</v>
      </c>
      <c r="G52" s="347">
        <f>'[35]OCT-CAT'!$Z$20</f>
        <v>17619104</v>
      </c>
      <c r="H52" s="348">
        <f>'[35]OCT-CAT'!$AA$20</f>
        <v>15.72562827615322</v>
      </c>
    </row>
    <row r="53" spans="1:8">
      <c r="A53" s="345">
        <v>8</v>
      </c>
      <c r="B53" s="346">
        <f t="shared" si="2"/>
        <v>43770</v>
      </c>
      <c r="C53" s="347">
        <f>'[35]NOV-CAT'!$V$20</f>
        <v>50708</v>
      </c>
      <c r="D53" s="347">
        <f>'[35]NOV-CAT'!$W$20</f>
        <v>1072534</v>
      </c>
      <c r="E53" s="354">
        <f>'[35]NOV-CAT'!$X$20</f>
        <v>54386054072</v>
      </c>
      <c r="F53" s="347">
        <f>'[35]NOV-CAT'!$Y$20</f>
        <v>1128104</v>
      </c>
      <c r="G53" s="347">
        <f>'[35]NOV-CAT'!$Z$20</f>
        <v>16488281</v>
      </c>
      <c r="H53" s="348">
        <f>'[35]NOV-CAT'!$AA$20</f>
        <v>14.615922822718472</v>
      </c>
    </row>
    <row r="54" spans="1:8">
      <c r="A54" s="345">
        <v>9</v>
      </c>
      <c r="B54" s="346">
        <f t="shared" si="2"/>
        <v>43800</v>
      </c>
      <c r="C54" s="347">
        <f>'[35]DEC-CAT'!$V$20</f>
        <v>39101</v>
      </c>
      <c r="D54" s="347">
        <f>'[35]DEC-CAT'!$W$20</f>
        <v>1089893</v>
      </c>
      <c r="E54" s="354">
        <f>'[35]DEC-CAT'!$X$20</f>
        <v>42615906193</v>
      </c>
      <c r="F54" s="347">
        <f>'[35]DEC-CAT'!$Y$20</f>
        <v>1132033</v>
      </c>
      <c r="G54" s="347">
        <f>'[35]DEC-CAT'!$Z$20</f>
        <v>12711501</v>
      </c>
      <c r="H54" s="348">
        <f>'[35]DEC-CAT'!$AA$20</f>
        <v>11.228913821416867</v>
      </c>
    </row>
    <row r="55" spans="1:8">
      <c r="A55" s="350"/>
      <c r="B55" s="351" t="str">
        <f t="shared" si="2"/>
        <v>3rd Qtr</v>
      </c>
      <c r="C55" s="352">
        <f>+C54+C53+C52</f>
        <v>141969</v>
      </c>
      <c r="D55" s="352">
        <f>+D54+D53+D52</f>
        <v>3209110</v>
      </c>
      <c r="E55" s="354">
        <f>+D55*C55</f>
        <v>455594137590</v>
      </c>
      <c r="F55" s="352">
        <f>+F54</f>
        <v>1132033</v>
      </c>
      <c r="G55" s="352">
        <f>+G54+G53+G52</f>
        <v>46818886</v>
      </c>
      <c r="H55" s="348">
        <f>+G55/F55</f>
        <v>41.358234256421852</v>
      </c>
    </row>
    <row r="56" spans="1:8">
      <c r="A56" s="345">
        <v>10</v>
      </c>
      <c r="B56" s="346">
        <f t="shared" si="2"/>
        <v>43831</v>
      </c>
      <c r="C56" s="347">
        <f>'[35]JAN-CAT'!$V$20</f>
        <v>34832</v>
      </c>
      <c r="D56" s="347">
        <f>'[35]JAN-CAT'!$W$20</f>
        <v>1101286</v>
      </c>
      <c r="E56" s="354">
        <f>'[35]JAN-CAT'!$X$20</f>
        <v>38359993952</v>
      </c>
      <c r="F56" s="347">
        <f>'[35]JAN-CAT'!$Y$20</f>
        <v>1135792</v>
      </c>
      <c r="G56" s="347">
        <f>'[35]JAN-CAT'!$Z$20</f>
        <v>10996649</v>
      </c>
      <c r="H56" s="348">
        <f>'[35]JAN-CAT'!$AA$20</f>
        <v>9.6819215137983008</v>
      </c>
    </row>
    <row r="57" spans="1:8">
      <c r="A57" s="345">
        <v>11</v>
      </c>
      <c r="B57" s="346">
        <f t="shared" si="2"/>
        <v>43862</v>
      </c>
      <c r="C57" s="347">
        <f>'[35]FEB-CAT'!$V$20</f>
        <v>33587</v>
      </c>
      <c r="D57" s="347">
        <f>'[35]FEB-CAT'!$W$20</f>
        <v>1083087</v>
      </c>
      <c r="E57" s="354">
        <f>'[35]FEB-CAT'!$X$20</f>
        <v>36377643069</v>
      </c>
      <c r="F57" s="347">
        <f>'[35]FEB-CAT'!$Y$20</f>
        <v>1138184</v>
      </c>
      <c r="G57" s="347">
        <f>'[35]FEB-CAT'!$Z$20</f>
        <v>10361497</v>
      </c>
      <c r="H57" s="348">
        <f>'[35]FEB-CAT'!$AA$20</f>
        <v>9.1035342264519628</v>
      </c>
    </row>
    <row r="58" spans="1:8">
      <c r="A58" s="381">
        <v>12</v>
      </c>
      <c r="B58" s="346">
        <f t="shared" si="2"/>
        <v>43891</v>
      </c>
      <c r="C58" s="347">
        <f>'[35]MAR-CAT'!$V$20</f>
        <v>45371</v>
      </c>
      <c r="D58" s="347">
        <f>'[35]MAR-CAT'!$W$20</f>
        <v>1100374</v>
      </c>
      <c r="E58" s="354">
        <f>'[35]MAR-CAT'!$X$20</f>
        <v>49925068754</v>
      </c>
      <c r="F58" s="347">
        <f>'[35]MAR-CAT'!$Y$20</f>
        <v>1140398</v>
      </c>
      <c r="G58" s="347">
        <f>'[35]MAR-CAT'!$Z$20</f>
        <v>14628698</v>
      </c>
      <c r="H58" s="354">
        <f>'[35]MAR-CAT'!$AA$20</f>
        <v>12.827712780976466</v>
      </c>
    </row>
    <row r="59" spans="1:8">
      <c r="A59" s="353"/>
      <c r="B59" s="351" t="str">
        <f t="shared" si="2"/>
        <v>4th Qtr</v>
      </c>
      <c r="C59" s="352">
        <f>+C58+C57+C56</f>
        <v>113790</v>
      </c>
      <c r="D59" s="352">
        <f>+D58+D57+D56</f>
        <v>3284747</v>
      </c>
      <c r="E59" s="354">
        <f>+D59*C59</f>
        <v>373771361130</v>
      </c>
      <c r="F59" s="352">
        <f>+F58</f>
        <v>1140398</v>
      </c>
      <c r="G59" s="352">
        <f>+G58+G57+G56</f>
        <v>35986844</v>
      </c>
      <c r="H59" s="354">
        <f>+G59/F59</f>
        <v>31.556389962100951</v>
      </c>
    </row>
    <row r="60" spans="1:8">
      <c r="A60" s="353"/>
      <c r="B60" s="351" t="str">
        <f t="shared" si="2"/>
        <v>Yearly Data</v>
      </c>
      <c r="C60" s="352">
        <f>+C59+C55+C51+C47</f>
        <v>535963</v>
      </c>
      <c r="D60" s="352">
        <f>+D59+D55+D51+D47</f>
        <v>12902827</v>
      </c>
      <c r="E60" s="354">
        <f>+D60*C60</f>
        <v>6915437867401</v>
      </c>
      <c r="F60" s="352">
        <f>+F59</f>
        <v>1140398</v>
      </c>
      <c r="G60" s="352">
        <f>+G59+G55+G51+G47</f>
        <v>177013224</v>
      </c>
      <c r="H60" s="354">
        <f>+G60/F60</f>
        <v>155.22056685472967</v>
      </c>
    </row>
    <row r="62" spans="1:8">
      <c r="B62" s="382"/>
      <c r="C62" s="956"/>
      <c r="D62" s="956"/>
      <c r="E62" s="956"/>
      <c r="F62" s="956"/>
      <c r="G62" s="956"/>
      <c r="H62" s="956"/>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2"/>
  <sheetViews>
    <sheetView view="pageBreakPreview" topLeftCell="A49" zoomScaleNormal="85" zoomScaleSheetLayoutView="100" workbookViewId="0">
      <selection activeCell="J9" sqref="J9"/>
    </sheetView>
  </sheetViews>
  <sheetFormatPr defaultColWidth="9.109375" defaultRowHeight="13.2"/>
  <cols>
    <col min="1" max="1" width="3.6640625" style="337" customWidth="1"/>
    <col min="2" max="2" width="15.33203125" style="337" customWidth="1"/>
    <col min="3" max="3" width="15.44140625" style="337" customWidth="1"/>
    <col min="4" max="4" width="15.5546875" style="337" customWidth="1"/>
    <col min="5" max="5" width="20.33203125" style="337" customWidth="1"/>
    <col min="6" max="6" width="14" style="337" customWidth="1"/>
    <col min="7" max="7" width="16.33203125" style="337" bestFit="1" customWidth="1"/>
    <col min="8" max="8" width="13.5546875" style="337" customWidth="1"/>
    <col min="9" max="16384" width="9.109375" style="337"/>
  </cols>
  <sheetData>
    <row r="1" spans="1:8" ht="25.5" customHeight="1" thickBot="1">
      <c r="A1" s="957" t="s">
        <v>2088</v>
      </c>
      <c r="B1" s="957"/>
      <c r="C1" s="957"/>
      <c r="D1" s="957"/>
      <c r="E1" s="957"/>
      <c r="F1" s="957"/>
      <c r="G1" s="957"/>
      <c r="H1" s="957"/>
    </row>
    <row r="2" spans="1:8" ht="77.25" customHeight="1" thickBot="1">
      <c r="A2" s="338" t="s">
        <v>1814</v>
      </c>
      <c r="B2" s="339" t="s">
        <v>1766</v>
      </c>
      <c r="C2" s="340" t="s">
        <v>2063</v>
      </c>
      <c r="D2" s="340" t="s">
        <v>2064</v>
      </c>
      <c r="E2" s="340" t="s">
        <v>2065</v>
      </c>
      <c r="F2" s="341" t="s">
        <v>2066</v>
      </c>
    </row>
    <row r="3" spans="1:8">
      <c r="A3" s="342">
        <v>1</v>
      </c>
      <c r="B3" s="343">
        <v>2</v>
      </c>
      <c r="C3" s="343">
        <v>3</v>
      </c>
      <c r="D3" s="343">
        <v>4</v>
      </c>
      <c r="E3" s="343">
        <v>5</v>
      </c>
      <c r="F3" s="344" t="s">
        <v>2067</v>
      </c>
    </row>
    <row r="4" spans="1:8">
      <c r="A4" s="345">
        <v>1</v>
      </c>
      <c r="B4" s="346">
        <f>'sop011-(AG)'!B4</f>
        <v>43556</v>
      </c>
      <c r="C4" s="347">
        <f>'[35]APR-CAT'!$C$33</f>
        <v>1554815</v>
      </c>
      <c r="D4" s="347">
        <f>'[35]APR-CAT'!$D$33</f>
        <v>1890454</v>
      </c>
      <c r="E4" s="347">
        <f>'[35]APR-CAT'!$F$33</f>
        <v>8636156</v>
      </c>
      <c r="F4" s="348">
        <f>'[35]APR-CAT'!$G$33</f>
        <v>4.5682973507950999</v>
      </c>
    </row>
    <row r="5" spans="1:8">
      <c r="A5" s="345">
        <v>2</v>
      </c>
      <c r="B5" s="346">
        <f>'sop011-(AG)'!B5</f>
        <v>43586</v>
      </c>
      <c r="C5" s="347">
        <f>'[35]MAY-CAT'!$C$33</f>
        <v>1682344</v>
      </c>
      <c r="D5" s="347">
        <f>'[35]MAY-CAT'!$D$33</f>
        <v>1909372</v>
      </c>
      <c r="E5" s="347">
        <f>'[35]MAY-CAT'!$F$33</f>
        <v>9712760</v>
      </c>
      <c r="F5" s="348">
        <f>'[35]MAY-CAT'!$G$33</f>
        <v>5.0868872068931568</v>
      </c>
    </row>
    <row r="6" spans="1:8">
      <c r="A6" s="345">
        <v>3</v>
      </c>
      <c r="B6" s="346">
        <f>'sop011-(AG)'!B6</f>
        <v>43617</v>
      </c>
      <c r="C6" s="347">
        <f>'[35]JUNE-CAT'!$C$33</f>
        <v>1710659</v>
      </c>
      <c r="D6" s="347">
        <f>'[35]JUNE-CAT'!$D$33</f>
        <v>1907222</v>
      </c>
      <c r="E6" s="347">
        <f>'[35]JUNE-CAT'!$F$33</f>
        <v>19833701</v>
      </c>
      <c r="F6" s="348">
        <f>'[35]JUNE-CAT'!$G$33</f>
        <v>10.399261858346852</v>
      </c>
    </row>
    <row r="7" spans="1:8">
      <c r="A7" s="350"/>
      <c r="B7" s="351" t="str">
        <f>'sop011-(AG)'!B7</f>
        <v>1st Qtr</v>
      </c>
      <c r="C7" s="352">
        <f>+C6+C5+C4</f>
        <v>4947818</v>
      </c>
      <c r="D7" s="352">
        <f>+D6</f>
        <v>1907222</v>
      </c>
      <c r="E7" s="352">
        <f>+E6+E5+E4</f>
        <v>38182617</v>
      </c>
      <c r="F7" s="348">
        <f>+E7/D7</f>
        <v>20.020017071950722</v>
      </c>
    </row>
    <row r="8" spans="1:8">
      <c r="A8" s="345">
        <v>4</v>
      </c>
      <c r="B8" s="346">
        <f>'sop011-(AG)'!B8</f>
        <v>43647</v>
      </c>
      <c r="C8" s="347">
        <f>'[35]JULY-CAT'!$C$33</f>
        <v>1746849</v>
      </c>
      <c r="D8" s="347">
        <f>'[35]JULY-CAT'!$D$33</f>
        <v>1927095</v>
      </c>
      <c r="E8" s="347">
        <f>'[35]JULY-CAT'!$F$33</f>
        <v>18428044</v>
      </c>
      <c r="F8" s="348">
        <f>'[35]JULY-CAT'!$G$33</f>
        <v>9.5626027777561564</v>
      </c>
    </row>
    <row r="9" spans="1:8">
      <c r="A9" s="345">
        <v>5</v>
      </c>
      <c r="B9" s="346">
        <f>'sop011-(AG)'!B9</f>
        <v>43678</v>
      </c>
      <c r="C9" s="347">
        <f>'[35]AUG-CAT'!$C$33</f>
        <v>1766683</v>
      </c>
      <c r="D9" s="347">
        <f>'[35]AUG-CAT'!$D$33</f>
        <v>1929005</v>
      </c>
      <c r="E9" s="347">
        <f>'[35]AUG-CAT'!$F$33</f>
        <v>18923365</v>
      </c>
      <c r="F9" s="348">
        <f>'[35]AUG-CAT'!$G$33</f>
        <v>9.8099097721364128</v>
      </c>
    </row>
    <row r="10" spans="1:8">
      <c r="A10" s="345">
        <v>6</v>
      </c>
      <c r="B10" s="346">
        <f>'sop011-(AG)'!B10</f>
        <v>43709</v>
      </c>
      <c r="C10" s="347">
        <f>'[35]SEPT-CAT'!$C$33</f>
        <v>1698154</v>
      </c>
      <c r="D10" s="347">
        <f>'[35]SEPT-CAT'!$D$33</f>
        <v>1931773</v>
      </c>
      <c r="E10" s="347">
        <f>'[35]SEPT-CAT'!$F$33</f>
        <v>18579971</v>
      </c>
      <c r="F10" s="348">
        <f>'[35]SEPT-CAT'!$G$33</f>
        <v>9.6180922913820623</v>
      </c>
    </row>
    <row r="11" spans="1:8">
      <c r="A11" s="350"/>
      <c r="B11" s="351" t="str">
        <f>'sop011-(AG)'!B11</f>
        <v>2nd Qtr</v>
      </c>
      <c r="C11" s="352">
        <f>+C10+C9+C8</f>
        <v>5211686</v>
      </c>
      <c r="D11" s="352">
        <f>+D10</f>
        <v>1931773</v>
      </c>
      <c r="E11" s="352">
        <f>+E10+E9+E8</f>
        <v>55931380</v>
      </c>
      <c r="F11" s="348">
        <f>+E11/D11</f>
        <v>28.953391521674646</v>
      </c>
    </row>
    <row r="12" spans="1:8">
      <c r="A12" s="345">
        <v>7</v>
      </c>
      <c r="B12" s="346">
        <f>'sop011-(AG)'!B12</f>
        <v>43739</v>
      </c>
      <c r="C12" s="347">
        <f>'[35]OCT-CAT'!$C$33</f>
        <v>1603864</v>
      </c>
      <c r="D12" s="347">
        <f>'[35]OCT-CAT'!$D$33</f>
        <v>1933579</v>
      </c>
      <c r="E12" s="347">
        <f>'[35]OCT-CAT'!$F$33</f>
        <v>11682736</v>
      </c>
      <c r="F12" s="348">
        <f>'[35]OCT-CAT'!$G$33</f>
        <v>6.0420267286725808</v>
      </c>
    </row>
    <row r="13" spans="1:8">
      <c r="A13" s="345">
        <v>8</v>
      </c>
      <c r="B13" s="346">
        <f>'sop011-(AG)'!B13</f>
        <v>43770</v>
      </c>
      <c r="C13" s="347">
        <f>'[35]NOV-CAT'!$C$33</f>
        <v>1608401</v>
      </c>
      <c r="D13" s="347">
        <f>'[35]NOV-CAT'!$D$33</f>
        <v>1938749</v>
      </c>
      <c r="E13" s="347">
        <f>'[35]NOV-CAT'!$F$33</f>
        <v>10294881</v>
      </c>
      <c r="F13" s="348">
        <f>'[35]NOV-CAT'!$G$33</f>
        <v>5.3100638607679489</v>
      </c>
    </row>
    <row r="14" spans="1:8">
      <c r="A14" s="345">
        <v>9</v>
      </c>
      <c r="B14" s="346">
        <f>'sop011-(AG)'!B14</f>
        <v>43800</v>
      </c>
      <c r="C14" s="347">
        <f>'[35]DEC-CAT'!$C$33</f>
        <v>1563435</v>
      </c>
      <c r="D14" s="347">
        <f>'[35]DEC-CAT'!$D$33</f>
        <v>1945846</v>
      </c>
      <c r="E14" s="347">
        <f>'[35]DEC-CAT'!$F$33</f>
        <v>8674948</v>
      </c>
      <c r="F14" s="348">
        <f>'[35]DEC-CAT'!$G$33</f>
        <v>4.4581883663969295</v>
      </c>
    </row>
    <row r="15" spans="1:8">
      <c r="A15" s="350"/>
      <c r="B15" s="351" t="str">
        <f>'sop011-(AG)'!B15</f>
        <v>3rd Qtr</v>
      </c>
      <c r="C15" s="352">
        <f>+C14+C13+C12</f>
        <v>4775700</v>
      </c>
      <c r="D15" s="352">
        <f>+D14</f>
        <v>1945846</v>
      </c>
      <c r="E15" s="352">
        <f>+E14+E13+E12</f>
        <v>30652565</v>
      </c>
      <c r="F15" s="348">
        <f>+E15/D15</f>
        <v>15.75282165186762</v>
      </c>
    </row>
    <row r="16" spans="1:8">
      <c r="A16" s="345">
        <v>1</v>
      </c>
      <c r="B16" s="346">
        <f>'sop011-(AG)'!B16</f>
        <v>43831</v>
      </c>
      <c r="C16" s="347">
        <f>'[35]JAN-CAT'!$C$33</f>
        <v>1586367</v>
      </c>
      <c r="D16" s="347">
        <f>'[35]JAN-CAT'!$D$33</f>
        <v>1952350</v>
      </c>
      <c r="E16" s="347">
        <f>'[35]JAN-CAT'!$F$33</f>
        <v>9609494</v>
      </c>
      <c r="F16" s="348">
        <f>'[35]JAN-CAT'!$G$33</f>
        <v>4.9220139831485135</v>
      </c>
    </row>
    <row r="17" spans="1:8">
      <c r="A17" s="345">
        <v>2</v>
      </c>
      <c r="B17" s="346">
        <f>'sop011-(AG)'!B17</f>
        <v>43862</v>
      </c>
      <c r="C17" s="347">
        <f>'[35]FEB-CAT'!$C$33</f>
        <v>1445746</v>
      </c>
      <c r="D17" s="347">
        <f>'[35]FEB-CAT'!$D$33</f>
        <v>1953001</v>
      </c>
      <c r="E17" s="347">
        <f>'[35]FEB-CAT'!$F$33</f>
        <v>7040537</v>
      </c>
      <c r="F17" s="348">
        <f>'[35]FEB-CAT'!$G$33</f>
        <v>3.6049838172125872</v>
      </c>
    </row>
    <row r="18" spans="1:8">
      <c r="A18" s="345">
        <v>3</v>
      </c>
      <c r="B18" s="346">
        <f>'sop011-(AG)'!B18</f>
        <v>43891</v>
      </c>
      <c r="C18" s="347">
        <f>'[35]MAR-CAT'!$C$33</f>
        <v>1475513</v>
      </c>
      <c r="D18" s="347">
        <f>'[35]MAR-CAT'!$D$33</f>
        <v>1953829</v>
      </c>
      <c r="E18" s="347">
        <f>'[35]MAR-CAT'!$F$33</f>
        <v>7125324</v>
      </c>
      <c r="F18" s="348">
        <f>'[35]MAR-CAT'!$G$33</f>
        <v>3.6468513877110023</v>
      </c>
    </row>
    <row r="19" spans="1:8">
      <c r="A19" s="353"/>
      <c r="B19" s="351" t="str">
        <f>'sop011-(AG)'!B19</f>
        <v>4th Qtr</v>
      </c>
      <c r="C19" s="352">
        <f>+C18+C17+C16</f>
        <v>4507626</v>
      </c>
      <c r="D19" s="352">
        <f>+D18</f>
        <v>1953829</v>
      </c>
      <c r="E19" s="352">
        <f>+E18+E17+E16</f>
        <v>23775355</v>
      </c>
      <c r="F19" s="354">
        <f>+E19/D19</f>
        <v>12.168595614048108</v>
      </c>
    </row>
    <row r="20" spans="1:8" ht="13.8" thickBot="1">
      <c r="A20" s="353"/>
      <c r="B20" s="351" t="str">
        <f>'sop011-(AG)'!B20</f>
        <v>Yearly Data</v>
      </c>
      <c r="C20" s="352">
        <f>+C19+C15+C11+C7</f>
        <v>19442830</v>
      </c>
      <c r="D20" s="352">
        <f>+D19</f>
        <v>1953829</v>
      </c>
      <c r="E20" s="352">
        <f>+E19+E15+E11+E7</f>
        <v>148541917</v>
      </c>
      <c r="F20" s="354">
        <f>+E20/D20</f>
        <v>76.02605806342315</v>
      </c>
    </row>
    <row r="21" spans="1:8" ht="29.25" customHeight="1" thickBot="1">
      <c r="A21" s="958" t="s">
        <v>2089</v>
      </c>
      <c r="B21" s="959"/>
      <c r="C21" s="959"/>
      <c r="D21" s="959"/>
      <c r="E21" s="959"/>
      <c r="F21" s="959"/>
      <c r="G21" s="960"/>
      <c r="H21" s="961"/>
    </row>
    <row r="22" spans="1:8" ht="101.25" customHeight="1" thickBot="1">
      <c r="A22" s="338" t="s">
        <v>1814</v>
      </c>
      <c r="B22" s="339" t="s">
        <v>1766</v>
      </c>
      <c r="C22" s="355" t="s">
        <v>2074</v>
      </c>
      <c r="D22" s="340" t="s">
        <v>2075</v>
      </c>
      <c r="E22" s="340" t="s">
        <v>2076</v>
      </c>
      <c r="F22" s="340" t="s">
        <v>2064</v>
      </c>
      <c r="G22" s="356" t="s">
        <v>2077</v>
      </c>
      <c r="H22" s="357" t="s">
        <v>2078</v>
      </c>
    </row>
    <row r="23" spans="1:8" ht="13.8" thickBot="1">
      <c r="A23" s="373">
        <v>1</v>
      </c>
      <c r="B23" s="374">
        <v>2</v>
      </c>
      <c r="C23" s="374">
        <v>3</v>
      </c>
      <c r="D23" s="374">
        <v>4</v>
      </c>
      <c r="E23" s="374" t="s">
        <v>2079</v>
      </c>
      <c r="F23" s="374">
        <v>6</v>
      </c>
      <c r="G23" s="383">
        <v>7</v>
      </c>
      <c r="H23" s="384" t="s">
        <v>2080</v>
      </c>
    </row>
    <row r="24" spans="1:8">
      <c r="A24" s="345">
        <v>1</v>
      </c>
      <c r="B24" s="346">
        <f>'sop011-(AG)'!B4</f>
        <v>43556</v>
      </c>
      <c r="C24" s="362">
        <f>'[35]APR-CAT'!$M$33</f>
        <v>4.2019880797833017E-2</v>
      </c>
      <c r="D24" s="363">
        <f>'[35]APR-CAT'!$N$33</f>
        <v>1554815</v>
      </c>
      <c r="E24" s="364">
        <f>'[35]APR-CAT'!$O$33</f>
        <v>65333.140962682744</v>
      </c>
      <c r="F24" s="365">
        <f>'[35]APR-CAT'!$P$33</f>
        <v>1890454</v>
      </c>
      <c r="G24" s="347">
        <f>'[35]APR-CAT'!$R$33</f>
        <v>390032.69541666663</v>
      </c>
      <c r="H24" s="366">
        <f>'[35]APR-CAT'!$S$33</f>
        <v>0.20631694577951468</v>
      </c>
    </row>
    <row r="25" spans="1:8">
      <c r="A25" s="345">
        <v>2</v>
      </c>
      <c r="B25" s="346">
        <f>'sop011-(AG)'!B5</f>
        <v>43586</v>
      </c>
      <c r="C25" s="362">
        <f>'[35]MAY-CAT'!$M$33</f>
        <v>4.4404894962751525E-2</v>
      </c>
      <c r="D25" s="363">
        <f>'[35]MAY-CAT'!$N$33</f>
        <v>1682344</v>
      </c>
      <c r="E25" s="364">
        <f>'[35]MAY-CAT'!$O$33</f>
        <v>74704.308611215252</v>
      </c>
      <c r="F25" s="365">
        <f>'[35]MAY-CAT'!$P$33</f>
        <v>1909372</v>
      </c>
      <c r="G25" s="347">
        <f>'[35]MAY-CAT'!$R$33</f>
        <v>490910.84041666659</v>
      </c>
      <c r="H25" s="366">
        <f>'[35]MAY-CAT'!$S$33</f>
        <v>0.25710591776598096</v>
      </c>
    </row>
    <row r="26" spans="1:8">
      <c r="A26" s="345">
        <v>3</v>
      </c>
      <c r="B26" s="346">
        <f>'sop011-(AG)'!B6</f>
        <v>43617</v>
      </c>
      <c r="C26" s="362">
        <f>'[35]JUNE-CAT'!$M$33</f>
        <v>4.9053895688980428E-2</v>
      </c>
      <c r="D26" s="363">
        <f>'[35]JUNE-CAT'!$N$33</f>
        <v>1710659</v>
      </c>
      <c r="E26" s="364">
        <f>'[35]JUNE-CAT'!$O$33</f>
        <v>83914.488145415569</v>
      </c>
      <c r="F26" s="365">
        <f>'[35]JUNE-CAT'!$P$33</f>
        <v>1907222</v>
      </c>
      <c r="G26" s="347">
        <f>'[35]JUNE-CAT'!$R$33</f>
        <v>1007270.9983333334</v>
      </c>
      <c r="H26" s="366">
        <f>'[35]JUNE-CAT'!$S$33</f>
        <v>0.52813516115760695</v>
      </c>
    </row>
    <row r="27" spans="1:8">
      <c r="A27" s="350"/>
      <c r="B27" s="351" t="str">
        <f>'sop011-(AG)'!B7</f>
        <v>1st Qtr</v>
      </c>
      <c r="C27" s="367">
        <f>+C26+C25+C24</f>
        <v>0.13547867144956499</v>
      </c>
      <c r="D27" s="368">
        <f>+D26+D25+D24</f>
        <v>4947818</v>
      </c>
      <c r="E27" s="364">
        <f>+D27*C27</f>
        <v>670323.80921424378</v>
      </c>
      <c r="F27" s="369">
        <f>+F26</f>
        <v>1907222</v>
      </c>
      <c r="G27" s="352">
        <f>+G26+G25+G24</f>
        <v>1888214.5341666667</v>
      </c>
      <c r="H27" s="366">
        <f>+G27/F27</f>
        <v>0.99003395208668243</v>
      </c>
    </row>
    <row r="28" spans="1:8">
      <c r="A28" s="345">
        <v>4</v>
      </c>
      <c r="B28" s="346">
        <f>'sop011-(AG)'!B8</f>
        <v>43647</v>
      </c>
      <c r="C28" s="362">
        <f>IFERROR('[35]JULY-CAT'!$M$33,0)</f>
        <v>4.3815703854848669E-2</v>
      </c>
      <c r="D28" s="363">
        <f>'[35]JULY-CAT'!$N$33</f>
        <v>1746849</v>
      </c>
      <c r="E28" s="364">
        <f>'[35]JULY-CAT'!$O$33</f>
        <v>76539.418463138543</v>
      </c>
      <c r="F28" s="365">
        <f>'[35]JULY-CAT'!$P$33</f>
        <v>1927095</v>
      </c>
      <c r="G28" s="347">
        <f>'[35]JULY-CAT'!$R$33</f>
        <v>899831.07124999992</v>
      </c>
      <c r="H28" s="366">
        <f>'[35]JULY-CAT'!$S$33</f>
        <v>0.46693653984365063</v>
      </c>
    </row>
    <row r="29" spans="1:8">
      <c r="A29" s="345">
        <v>5</v>
      </c>
      <c r="B29" s="346">
        <f>'sop011-(AG)'!B9</f>
        <v>43678</v>
      </c>
      <c r="C29" s="362">
        <f>IFERROR('[35]AUG-CAT'!$M$33,0)</f>
        <v>5.2132420863518672E-2</v>
      </c>
      <c r="D29" s="363">
        <f>'[35]AUG-CAT'!$N$33</f>
        <v>1766683</v>
      </c>
      <c r="E29" s="364">
        <f>'[35]AUG-CAT'!$O$33</f>
        <v>92101.461688423762</v>
      </c>
      <c r="F29" s="365">
        <f>'[35]AUG-CAT'!$P$33</f>
        <v>1929005</v>
      </c>
      <c r="G29" s="347">
        <f>'[35]AUG-CAT'!$R$33</f>
        <v>1038427.1883333335</v>
      </c>
      <c r="H29" s="366">
        <f>'[35]AUG-CAT'!$S$33</f>
        <v>0.5383227043648583</v>
      </c>
    </row>
    <row r="30" spans="1:8">
      <c r="A30" s="345">
        <v>6</v>
      </c>
      <c r="B30" s="346">
        <f>'sop011-(AG)'!B10</f>
        <v>43709</v>
      </c>
      <c r="C30" s="362">
        <f>IFERROR('[35]SEPT-CAT'!$M$33,0)</f>
        <v>4.5649143823531503E-2</v>
      </c>
      <c r="D30" s="363">
        <f>'[35]SEPT-CAT'!$N$33</f>
        <v>1698154</v>
      </c>
      <c r="E30" s="364">
        <f>'[35]SEPT-CAT'!$O$33</f>
        <v>77519.276180505316</v>
      </c>
      <c r="F30" s="365">
        <f>'[35]SEPT-CAT'!$P$33</f>
        <v>1931773</v>
      </c>
      <c r="G30" s="347">
        <f>'[35]SEPT-CAT'!$R$33</f>
        <v>916367.5145833334</v>
      </c>
      <c r="H30" s="366">
        <f>'[35]SEPT-CAT'!$S$33</f>
        <v>0.47436604331012672</v>
      </c>
    </row>
    <row r="31" spans="1:8">
      <c r="A31" s="350"/>
      <c r="B31" s="351" t="str">
        <f>'sop011-(AG)'!B11</f>
        <v>2nd Qtr</v>
      </c>
      <c r="C31" s="367">
        <f>+C30+C29+C28</f>
        <v>0.14159726854189886</v>
      </c>
      <c r="D31" s="368">
        <f>+D30+D29+D28</f>
        <v>5211686</v>
      </c>
      <c r="E31" s="364">
        <f>+D31*C31</f>
        <v>737960.50209805474</v>
      </c>
      <c r="F31" s="369">
        <f>+F30</f>
        <v>1931773</v>
      </c>
      <c r="G31" s="352">
        <f>+G30+G29+G28</f>
        <v>2854625.7741666669</v>
      </c>
      <c r="H31" s="366">
        <f>+G31/F31</f>
        <v>1.4777231973770557</v>
      </c>
    </row>
    <row r="32" spans="1:8">
      <c r="A32" s="345">
        <v>7</v>
      </c>
      <c r="B32" s="346">
        <f>'sop011-(AG)'!B12</f>
        <v>43739</v>
      </c>
      <c r="C32" s="362">
        <f>IFERROR('[35]OCT-CAT'!$M$33,0)</f>
        <v>4.5831720332365072E-2</v>
      </c>
      <c r="D32" s="363">
        <f>'[35]OCT-CAT'!$N$33</f>
        <v>1603864</v>
      </c>
      <c r="E32" s="364">
        <f>'[35]OCT-CAT'!$O$33</f>
        <v>73507.846299148368</v>
      </c>
      <c r="F32" s="365">
        <f>'[35]OCT-CAT'!$P$33</f>
        <v>1933579</v>
      </c>
      <c r="G32" s="347">
        <f>'[35]OCT-CAT'!$R$33</f>
        <v>596046.42625000002</v>
      </c>
      <c r="H32" s="366">
        <f>'[35]OCT-CAT'!$S$33</f>
        <v>0.3082607052776225</v>
      </c>
    </row>
    <row r="33" spans="1:8">
      <c r="A33" s="345">
        <v>8</v>
      </c>
      <c r="B33" s="346">
        <f>'sop011-(AG)'!B13</f>
        <v>43770</v>
      </c>
      <c r="C33" s="362">
        <f>IFERROR('[35]NOV-CAT'!$M$33,0)</f>
        <v>4.4350058708206637E-2</v>
      </c>
      <c r="D33" s="363">
        <f>'[35]NOV-CAT'!$N$33</f>
        <v>1608401</v>
      </c>
      <c r="E33" s="364">
        <f>'[35]NOV-CAT'!$O$33</f>
        <v>71332.67877633826</v>
      </c>
      <c r="F33" s="365">
        <f>'[35]NOV-CAT'!$P$33</f>
        <v>1938749</v>
      </c>
      <c r="G33" s="347">
        <f>'[35]NOV-CAT'!$R$33</f>
        <v>489829.87916666671</v>
      </c>
      <c r="H33" s="366">
        <f>'[35]NOV-CAT'!$S$33</f>
        <v>0.25265255026136274</v>
      </c>
    </row>
    <row r="34" spans="1:8">
      <c r="A34" s="345">
        <v>9</v>
      </c>
      <c r="B34" s="346">
        <f>'sop011-(AG)'!B14</f>
        <v>43800</v>
      </c>
      <c r="C34" s="362">
        <f>IFERROR('[35]DEC-CAT'!$M$33,0)</f>
        <v>4.6386334316659811E-2</v>
      </c>
      <c r="D34" s="363">
        <f>'[35]DEC-CAT'!$N$33</f>
        <v>1563435</v>
      </c>
      <c r="E34" s="364">
        <f>'[35]DEC-CAT'!$O$33</f>
        <v>72522.018592367036</v>
      </c>
      <c r="F34" s="365">
        <f>'[35]DEC-CAT'!$P$33</f>
        <v>1945846</v>
      </c>
      <c r="G34" s="347">
        <f>'[35]DEC-CAT'!$R$33</f>
        <v>458133.84833333333</v>
      </c>
      <c r="H34" s="366">
        <f>'[35]DEC-CAT'!$S$33</f>
        <v>0.23544198684445394</v>
      </c>
    </row>
    <row r="35" spans="1:8">
      <c r="A35" s="350"/>
      <c r="B35" s="351" t="str">
        <f>'sop011-(AG)'!B15</f>
        <v>3rd Qtr</v>
      </c>
      <c r="C35" s="367">
        <f>+C34+C33+C32</f>
        <v>0.13656811335723151</v>
      </c>
      <c r="D35" s="368">
        <f>+D34+D33+D32</f>
        <v>4775700</v>
      </c>
      <c r="E35" s="364">
        <f>+D35*C35</f>
        <v>652208.33896013058</v>
      </c>
      <c r="F35" s="369">
        <f>+F34</f>
        <v>1945846</v>
      </c>
      <c r="G35" s="352">
        <f>+G34+G33+G32</f>
        <v>1544010.1537500001</v>
      </c>
      <c r="H35" s="366">
        <f>+G35/F35</f>
        <v>0.79349041689321764</v>
      </c>
    </row>
    <row r="36" spans="1:8">
      <c r="A36" s="345">
        <v>1</v>
      </c>
      <c r="B36" s="346">
        <f>'sop011-(AG)'!B16</f>
        <v>43831</v>
      </c>
      <c r="C36" s="362">
        <f>IFERROR('[35]JAN-CAT'!$M$33,0)</f>
        <v>5.1684993871179641E-2</v>
      </c>
      <c r="D36" s="363">
        <f>'[35]JAN-CAT'!$N$33</f>
        <v>1586367</v>
      </c>
      <c r="E36" s="364">
        <f>'[35]JAN-CAT'!$O$33</f>
        <v>81991.368672441633</v>
      </c>
      <c r="F36" s="365">
        <f>'[35]JAN-CAT'!$P$33</f>
        <v>1952350</v>
      </c>
      <c r="G36" s="347">
        <f>'[35]JAN-CAT'!$R$33</f>
        <v>541993.84253333334</v>
      </c>
      <c r="H36" s="366">
        <f>'[35]JAN-CAT'!$S$33</f>
        <v>0.27761100342322503</v>
      </c>
    </row>
    <row r="37" spans="1:8">
      <c r="A37" s="345">
        <v>2</v>
      </c>
      <c r="B37" s="346">
        <f>'sop011-(AG)'!B17</f>
        <v>43862</v>
      </c>
      <c r="C37" s="362">
        <f>IFERROR('[35]FEB-CAT'!$M$33,0)</f>
        <v>4.7565710229215831E-2</v>
      </c>
      <c r="D37" s="363">
        <f>'[35]FEB-CAT'!$N$33</f>
        <v>1445746</v>
      </c>
      <c r="E37" s="364">
        <f>'[35]FEB-CAT'!$O$33</f>
        <v>68767.935301047866</v>
      </c>
      <c r="F37" s="365">
        <f>'[35]FEB-CAT'!$P$33</f>
        <v>1953001</v>
      </c>
      <c r="G37" s="347">
        <f>'[35]FEB-CAT'!$R$33</f>
        <v>370576.23833333334</v>
      </c>
      <c r="H37" s="366">
        <f>'[35]FEB-CAT'!$S$33</f>
        <v>0.18974708068932547</v>
      </c>
    </row>
    <row r="38" spans="1:8">
      <c r="A38" s="345">
        <v>3</v>
      </c>
      <c r="B38" s="346">
        <f>'sop011-(AG)'!B18</f>
        <v>43891</v>
      </c>
      <c r="C38" s="362">
        <f>IFERROR('[35]MAR-CAT'!$M$33,0)</f>
        <v>3.8979205839094512E-2</v>
      </c>
      <c r="D38" s="363">
        <f>'[35]MAR-CAT'!$N$33</f>
        <v>1475513</v>
      </c>
      <c r="E38" s="364">
        <f>'[35]MAR-CAT'!$O$33</f>
        <v>57514.324945259861</v>
      </c>
      <c r="F38" s="365">
        <f>'[35]MAR-CAT'!$P$33</f>
        <v>1953829</v>
      </c>
      <c r="G38" s="347">
        <f>'[35]MAR-CAT'!$R$33</f>
        <v>276527.27875</v>
      </c>
      <c r="H38" s="366">
        <f>'[35]MAR-CAT'!$S$33</f>
        <v>0.14153095217135173</v>
      </c>
    </row>
    <row r="39" spans="1:8">
      <c r="A39" s="353"/>
      <c r="B39" s="351" t="str">
        <f>'sop011-(AG)'!B19</f>
        <v>4th Qtr</v>
      </c>
      <c r="C39" s="367">
        <f>+C38+C37+C36</f>
        <v>0.13822990993948997</v>
      </c>
      <c r="D39" s="368">
        <f>+D38+D37+D36</f>
        <v>4507626</v>
      </c>
      <c r="E39" s="364">
        <f>+D39*C39</f>
        <v>623088.73602090345</v>
      </c>
      <c r="F39" s="369">
        <f>+F38</f>
        <v>1953829</v>
      </c>
      <c r="G39" s="352">
        <f>+G38+G37+G36</f>
        <v>1189097.3596166666</v>
      </c>
      <c r="H39" s="364">
        <f>+G39/F39</f>
        <v>0.60859848001880745</v>
      </c>
    </row>
    <row r="40" spans="1:8">
      <c r="A40" s="353"/>
      <c r="B40" s="351" t="str">
        <f>'sop011-(AG)'!B20</f>
        <v>Yearly Data</v>
      </c>
      <c r="C40" s="367">
        <f>+C39+C35+C31+C27</f>
        <v>0.55187396328818528</v>
      </c>
      <c r="D40" s="368">
        <f>+D39+D35+D31+D27</f>
        <v>19442830</v>
      </c>
      <c r="E40" s="364">
        <f>+D40*C40</f>
        <v>10729991.649638427</v>
      </c>
      <c r="F40" s="369">
        <f>+F39</f>
        <v>1953829</v>
      </c>
      <c r="G40" s="352">
        <f>+G39+G35+G31+G27</f>
        <v>7475947.8217000002</v>
      </c>
      <c r="H40" s="364">
        <f>+G40/F40</f>
        <v>3.8263061003291488</v>
      </c>
    </row>
    <row r="41" spans="1:8" ht="31.5" customHeight="1" thickBot="1">
      <c r="A41" s="962" t="s">
        <v>2090</v>
      </c>
      <c r="B41" s="963"/>
      <c r="C41" s="963"/>
      <c r="D41" s="963"/>
      <c r="E41" s="963"/>
      <c r="F41" s="963"/>
      <c r="G41" s="963"/>
      <c r="H41" s="964"/>
    </row>
    <row r="42" spans="1:8" ht="109.5" customHeight="1" thickBot="1">
      <c r="A42" s="338" t="s">
        <v>1814</v>
      </c>
      <c r="B42" s="339" t="s">
        <v>1766</v>
      </c>
      <c r="C42" s="355" t="s">
        <v>2082</v>
      </c>
      <c r="D42" s="355" t="s">
        <v>2083</v>
      </c>
      <c r="E42" s="355" t="s">
        <v>2084</v>
      </c>
      <c r="F42" s="355" t="s">
        <v>2085</v>
      </c>
      <c r="G42" s="340" t="s">
        <v>2086</v>
      </c>
      <c r="H42" s="341" t="s">
        <v>2087</v>
      </c>
    </row>
    <row r="43" spans="1:8" ht="13.8" thickBot="1">
      <c r="A43" s="385">
        <v>1</v>
      </c>
      <c r="B43" s="386">
        <v>2</v>
      </c>
      <c r="C43" s="386">
        <v>3</v>
      </c>
      <c r="D43" s="386">
        <v>4</v>
      </c>
      <c r="E43" s="386" t="s">
        <v>2079</v>
      </c>
      <c r="F43" s="386">
        <v>6</v>
      </c>
      <c r="G43" s="386">
        <v>7</v>
      </c>
      <c r="H43" s="387" t="s">
        <v>2080</v>
      </c>
    </row>
    <row r="44" spans="1:8">
      <c r="A44" s="376">
        <v>1</v>
      </c>
      <c r="B44" s="377">
        <f>'sop011-(AG)'!B4</f>
        <v>43556</v>
      </c>
      <c r="C44" s="378">
        <f>'[35]APR-CAT'!$V$33</f>
        <v>9497</v>
      </c>
      <c r="D44" s="378">
        <f>'[35]APR-CAT'!$W$33</f>
        <v>1759652</v>
      </c>
      <c r="E44" s="379">
        <f>'[35]APR-CAT'!$X$33</f>
        <v>16711415044</v>
      </c>
      <c r="F44" s="378">
        <f>'[35]APR-CAT'!$Y$33</f>
        <v>1890454</v>
      </c>
      <c r="G44" s="378">
        <f>'[35]APR-CAT'!$Z$33</f>
        <v>13891949</v>
      </c>
      <c r="H44" s="380">
        <f>'[35]APR-CAT'!$AA$33</f>
        <v>7.3484723775347085</v>
      </c>
    </row>
    <row r="45" spans="1:8">
      <c r="A45" s="345">
        <v>2</v>
      </c>
      <c r="B45" s="346">
        <f>'sop011-(AG)'!B5</f>
        <v>43586</v>
      </c>
      <c r="C45" s="347">
        <f>'[35]MAY-CAT'!$V$33</f>
        <v>9434</v>
      </c>
      <c r="D45" s="347">
        <f>'[35]MAY-CAT'!$W$33</f>
        <v>1789699</v>
      </c>
      <c r="E45" s="354">
        <f>'[35]MAY-CAT'!$X$33</f>
        <v>16884020366</v>
      </c>
      <c r="F45" s="347">
        <f>'[35]MAY-CAT'!$Y$33</f>
        <v>1909372</v>
      </c>
      <c r="G45" s="347">
        <f>'[35]MAY-CAT'!$Z$33</f>
        <v>14217910</v>
      </c>
      <c r="H45" s="348">
        <f>'[35]MAY-CAT'!$AA$33</f>
        <v>7.446380275818437</v>
      </c>
    </row>
    <row r="46" spans="1:8">
      <c r="A46" s="345">
        <v>3</v>
      </c>
      <c r="B46" s="346">
        <f>'sop011-(AG)'!B6</f>
        <v>43617</v>
      </c>
      <c r="C46" s="347">
        <f>'[35]JUNE-CAT'!$V$33</f>
        <v>17703</v>
      </c>
      <c r="D46" s="347">
        <f>'[35]JUNE-CAT'!$W$33</f>
        <v>1811998</v>
      </c>
      <c r="E46" s="354">
        <f>'[35]JUNE-CAT'!$X$33</f>
        <v>32077800594</v>
      </c>
      <c r="F46" s="347">
        <f>'[35]JUNE-CAT'!$Y$33</f>
        <v>1907222</v>
      </c>
      <c r="G46" s="347">
        <f>'[35]JUNE-CAT'!$Z$33</f>
        <v>25969634</v>
      </c>
      <c r="H46" s="348">
        <f>'[35]JUNE-CAT'!$AA$33</f>
        <v>13.616471496239033</v>
      </c>
    </row>
    <row r="47" spans="1:8">
      <c r="A47" s="350"/>
      <c r="B47" s="351" t="str">
        <f>'sop011-(AG)'!B7</f>
        <v>1st Qtr</v>
      </c>
      <c r="C47" s="352">
        <f>+C46+C45+C44</f>
        <v>36634</v>
      </c>
      <c r="D47" s="352">
        <f>+D46+D45+D44</f>
        <v>5361349</v>
      </c>
      <c r="E47" s="354">
        <f>+D47*C47</f>
        <v>196407659266</v>
      </c>
      <c r="F47" s="352">
        <f>+F46</f>
        <v>1907222</v>
      </c>
      <c r="G47" s="352">
        <f>+G46+G45+G44</f>
        <v>54079493</v>
      </c>
      <c r="H47" s="348">
        <f>+G47/F47</f>
        <v>28.355111780380049</v>
      </c>
    </row>
    <row r="48" spans="1:8">
      <c r="A48" s="345">
        <v>4</v>
      </c>
      <c r="B48" s="346">
        <f>'sop011-(AG)'!B8</f>
        <v>43647</v>
      </c>
      <c r="C48" s="347">
        <f>'[35]JULY-CAT'!$V$33</f>
        <v>17646</v>
      </c>
      <c r="D48" s="347">
        <f>'[35]JULY-CAT'!$W$33</f>
        <v>1906059</v>
      </c>
      <c r="E48" s="354">
        <f>'[35]JULY-CAT'!$X$33</f>
        <v>33634317114</v>
      </c>
      <c r="F48" s="347">
        <f>'[35]JULY-CAT'!$Y$33</f>
        <v>1927095</v>
      </c>
      <c r="G48" s="347">
        <f>'[35]JULY-CAT'!$Z$33</f>
        <v>26110501</v>
      </c>
      <c r="H48" s="348">
        <f>'[35]JULY-CAT'!$AA$33</f>
        <v>13.549150924059271</v>
      </c>
    </row>
    <row r="49" spans="1:8">
      <c r="A49" s="345">
        <v>5</v>
      </c>
      <c r="B49" s="346">
        <f>'sop011-(AG)'!B9</f>
        <v>43678</v>
      </c>
      <c r="C49" s="347">
        <f>'[35]AUG-CAT'!$V$33</f>
        <v>15934</v>
      </c>
      <c r="D49" s="347">
        <f>'[35]AUG-CAT'!$W$33</f>
        <v>1883255</v>
      </c>
      <c r="E49" s="354">
        <f>'[35]AUG-CAT'!$X$33</f>
        <v>30007785170</v>
      </c>
      <c r="F49" s="347">
        <f>'[35]AUG-CAT'!$Y$33</f>
        <v>1929005</v>
      </c>
      <c r="G49" s="347">
        <f>'[35]AUG-CAT'!$Z$33</f>
        <v>23619256</v>
      </c>
      <c r="H49" s="348">
        <f>'[35]AUG-CAT'!$AA$33</f>
        <v>12.244268936576111</v>
      </c>
    </row>
    <row r="50" spans="1:8">
      <c r="A50" s="345">
        <v>6</v>
      </c>
      <c r="B50" s="346">
        <f>'sop011-(AG)'!B10</f>
        <v>43709</v>
      </c>
      <c r="C50" s="347">
        <f>'[35]SEPT-CAT'!$V$33</f>
        <v>17204</v>
      </c>
      <c r="D50" s="347">
        <f>'[35]SEPT-CAT'!$W$33</f>
        <v>1852378</v>
      </c>
      <c r="E50" s="354">
        <f>'[35]SEPT-CAT'!$X$33</f>
        <v>31868311112</v>
      </c>
      <c r="F50" s="347">
        <f>'[35]SEPT-CAT'!$Y$33</f>
        <v>1931773</v>
      </c>
      <c r="G50" s="347">
        <f>'[35]SEPT-CAT'!$Z$33</f>
        <v>25530314</v>
      </c>
      <c r="H50" s="348">
        <f>'[35]SEPT-CAT'!$AA$33</f>
        <v>13.216001051883426</v>
      </c>
    </row>
    <row r="51" spans="1:8">
      <c r="A51" s="350"/>
      <c r="B51" s="351" t="str">
        <f>'sop011-(AG)'!B11</f>
        <v>2nd Qtr</v>
      </c>
      <c r="C51" s="352">
        <f>+C50+C49+C48</f>
        <v>50784</v>
      </c>
      <c r="D51" s="352">
        <f>+D50+D49+D48</f>
        <v>5641692</v>
      </c>
      <c r="E51" s="354">
        <f>+D51*C51</f>
        <v>286507686528</v>
      </c>
      <c r="F51" s="352">
        <f>+F50</f>
        <v>1931773</v>
      </c>
      <c r="G51" s="352">
        <f>+G50+G49+G48</f>
        <v>75260071</v>
      </c>
      <c r="H51" s="348">
        <f>+G51/F51</f>
        <v>38.959065583792714</v>
      </c>
    </row>
    <row r="52" spans="1:8">
      <c r="A52" s="345">
        <v>7</v>
      </c>
      <c r="B52" s="346">
        <f>'sop011-(AG)'!B12</f>
        <v>43739</v>
      </c>
      <c r="C52" s="347">
        <f>'[35]OCT-CAT'!$V$33</f>
        <v>13090</v>
      </c>
      <c r="D52" s="347">
        <f>'[35]OCT-CAT'!$W$33</f>
        <v>1798689</v>
      </c>
      <c r="E52" s="354">
        <f>'[35]OCT-CAT'!$X$33</f>
        <v>23544839010</v>
      </c>
      <c r="F52" s="347">
        <f>'[35]OCT-CAT'!$Y$33</f>
        <v>1933579</v>
      </c>
      <c r="G52" s="347">
        <f>'[35]OCT-CAT'!$Z$33</f>
        <v>19045304</v>
      </c>
      <c r="H52" s="348">
        <f>'[35]OCT-CAT'!$AA$33</f>
        <v>9.8497677105512622</v>
      </c>
    </row>
    <row r="53" spans="1:8">
      <c r="A53" s="345">
        <v>8</v>
      </c>
      <c r="B53" s="346">
        <f>'sop011-(AG)'!B13</f>
        <v>43770</v>
      </c>
      <c r="C53" s="347">
        <f>'[35]NOV-CAT'!$V$33</f>
        <v>13159</v>
      </c>
      <c r="D53" s="347">
        <f>'[35]NOV-CAT'!$W$33</f>
        <v>1844788</v>
      </c>
      <c r="E53" s="354">
        <f>'[35]NOV-CAT'!$X$33</f>
        <v>24275565292</v>
      </c>
      <c r="F53" s="347">
        <f>'[35]NOV-CAT'!$Y$33</f>
        <v>1938749</v>
      </c>
      <c r="G53" s="347">
        <f>'[35]NOV-CAT'!$Z$33</f>
        <v>18615614</v>
      </c>
      <c r="H53" s="348">
        <f>'[35]NOV-CAT'!$AA$33</f>
        <v>9.6018690402935096</v>
      </c>
    </row>
    <row r="54" spans="1:8">
      <c r="A54" s="345">
        <v>9</v>
      </c>
      <c r="B54" s="346">
        <f>'sop011-(AG)'!B14</f>
        <v>43800</v>
      </c>
      <c r="C54" s="347">
        <f>'[35]DEC-CAT'!$V$33</f>
        <v>10532</v>
      </c>
      <c r="D54" s="347">
        <f>'[35]DEC-CAT'!$W$33</f>
        <v>1830854</v>
      </c>
      <c r="E54" s="354">
        <f>'[35]DEC-CAT'!$X$33</f>
        <v>19282554328</v>
      </c>
      <c r="F54" s="347">
        <f>'[35]DEC-CAT'!$Y$33</f>
        <v>1945846</v>
      </c>
      <c r="G54" s="347">
        <f>'[35]DEC-CAT'!$Z$33</f>
        <v>15177182</v>
      </c>
      <c r="H54" s="348">
        <f>'[35]DEC-CAT'!$AA$33</f>
        <v>7.799785800109567</v>
      </c>
    </row>
    <row r="55" spans="1:8">
      <c r="A55" s="350"/>
      <c r="B55" s="351" t="str">
        <f>'sop011-(AG)'!B15</f>
        <v>3rd Qtr</v>
      </c>
      <c r="C55" s="352">
        <f>+C54+C53+C52</f>
        <v>36781</v>
      </c>
      <c r="D55" s="352">
        <f>+D54+D53+D52</f>
        <v>5474331</v>
      </c>
      <c r="E55" s="354">
        <f>+D55*C55</f>
        <v>201351368511</v>
      </c>
      <c r="F55" s="352">
        <f>+F54</f>
        <v>1945846</v>
      </c>
      <c r="G55" s="352">
        <f>+G54+G53+G52</f>
        <v>52838100</v>
      </c>
      <c r="H55" s="348">
        <f>+G55/F55</f>
        <v>27.154307175387981</v>
      </c>
    </row>
    <row r="56" spans="1:8">
      <c r="A56" s="345">
        <v>1</v>
      </c>
      <c r="B56" s="346">
        <f>'sop011-(AG)'!B16</f>
        <v>43831</v>
      </c>
      <c r="C56" s="347">
        <f>'[35]JAN-CAT'!$V$33</f>
        <v>10249</v>
      </c>
      <c r="D56" s="347">
        <f>'[35]JAN-CAT'!$W$33</f>
        <v>1870108</v>
      </c>
      <c r="E56" s="354">
        <f>'[35]JAN-CAT'!$X$33</f>
        <v>19166736892</v>
      </c>
      <c r="F56" s="347">
        <f>'[35]JAN-CAT'!$Y$33</f>
        <v>1952350</v>
      </c>
      <c r="G56" s="347">
        <f>'[35]JAN-CAT'!$Z$33</f>
        <v>15019807</v>
      </c>
      <c r="H56" s="348">
        <f>'[35]JAN-CAT'!$AA$33</f>
        <v>7.6931938433170286</v>
      </c>
    </row>
    <row r="57" spans="1:8">
      <c r="A57" s="345">
        <v>2</v>
      </c>
      <c r="B57" s="346">
        <f>'sop011-(AG)'!B17</f>
        <v>43862</v>
      </c>
      <c r="C57" s="347">
        <f>'[35]FEB-CAT'!$V$33</f>
        <v>9698</v>
      </c>
      <c r="D57" s="347">
        <f>'[35]FEB-CAT'!$W$33</f>
        <v>1842901</v>
      </c>
      <c r="E57" s="354">
        <f>'[35]FEB-CAT'!$X$33</f>
        <v>17872453898</v>
      </c>
      <c r="F57" s="347">
        <f>'[35]FEB-CAT'!$Y$33</f>
        <v>1953001</v>
      </c>
      <c r="G57" s="347">
        <f>'[35]FEB-CAT'!$Z$33</f>
        <v>13877126</v>
      </c>
      <c r="H57" s="348">
        <f>'[35]FEB-CAT'!$AA$33</f>
        <v>7.1055396284999341</v>
      </c>
    </row>
    <row r="58" spans="1:8">
      <c r="A58" s="381">
        <v>3</v>
      </c>
      <c r="B58" s="346">
        <f>'sop011-(AG)'!B18</f>
        <v>43891</v>
      </c>
      <c r="C58" s="347">
        <f>'[35]MAR-CAT'!$V$33</f>
        <v>11747</v>
      </c>
      <c r="D58" s="347">
        <f>'[35]MAR-CAT'!$W$33</f>
        <v>1869272</v>
      </c>
      <c r="E58" s="354">
        <f>'[35]MAR-CAT'!$X$33</f>
        <v>21958338184</v>
      </c>
      <c r="F58" s="347">
        <f>'[35]MAR-CAT'!$Y$33</f>
        <v>1953829</v>
      </c>
      <c r="G58" s="347">
        <f>'[35]MAR-CAT'!$Z$33</f>
        <v>16753869</v>
      </c>
      <c r="H58" s="354">
        <f>'[35]MAR-CAT'!$AA$33</f>
        <v>8.5748901260038615</v>
      </c>
    </row>
    <row r="59" spans="1:8">
      <c r="A59" s="353"/>
      <c r="B59" s="351" t="str">
        <f>'sop011-(AG)'!B19</f>
        <v>4th Qtr</v>
      </c>
      <c r="C59" s="352">
        <f>+C58+C57+C56</f>
        <v>31694</v>
      </c>
      <c r="D59" s="352">
        <f>+D58+D57+D56</f>
        <v>5582281</v>
      </c>
      <c r="E59" s="354">
        <f>+D59*C59</f>
        <v>176924814014</v>
      </c>
      <c r="F59" s="352">
        <f>+F58</f>
        <v>1953829</v>
      </c>
      <c r="G59" s="352">
        <f>+G58+G57+G56</f>
        <v>45650802</v>
      </c>
      <c r="H59" s="354">
        <f>+G59/F59</f>
        <v>23.364788832594868</v>
      </c>
    </row>
    <row r="60" spans="1:8">
      <c r="A60" s="353"/>
      <c r="B60" s="351" t="str">
        <f>'sop011-(AG)'!B20</f>
        <v>Yearly Data</v>
      </c>
      <c r="C60" s="352">
        <f>+C59+C55+C51+C47</f>
        <v>155893</v>
      </c>
      <c r="D60" s="352">
        <f>+D59+D55+D51+D47</f>
        <v>22059653</v>
      </c>
      <c r="E60" s="354">
        <f>+D60*C60</f>
        <v>3438945485129</v>
      </c>
      <c r="F60" s="352">
        <f>+F59</f>
        <v>1953829</v>
      </c>
      <c r="G60" s="352">
        <f>+G59+G55+G51+G47</f>
        <v>227828466</v>
      </c>
      <c r="H60" s="354">
        <f>+G60/F60</f>
        <v>116.60614414055682</v>
      </c>
    </row>
    <row r="62" spans="1:8" ht="29.25" customHeight="1">
      <c r="B62" s="382"/>
      <c r="C62" s="956"/>
      <c r="D62" s="956"/>
      <c r="E62" s="956"/>
      <c r="F62" s="956"/>
      <c r="G62" s="956"/>
      <c r="H62" s="956"/>
    </row>
  </sheetData>
  <mergeCells count="4">
    <mergeCell ref="A1:H1"/>
    <mergeCell ref="A21:H21"/>
    <mergeCell ref="A41:H41"/>
    <mergeCell ref="C62:H62"/>
  </mergeCells>
  <printOptions horizontalCentered="1" verticalCentered="1"/>
  <pageMargins left="0" right="0" top="0" bottom="0" header="0" footer="0"/>
  <pageSetup paperSize="9" scale="7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2"/>
  <sheetViews>
    <sheetView view="pageBreakPreview" topLeftCell="A43" zoomScaleNormal="85" zoomScaleSheetLayoutView="100" workbookViewId="0">
      <selection activeCell="J9" sqref="J9"/>
    </sheetView>
  </sheetViews>
  <sheetFormatPr defaultColWidth="9.109375" defaultRowHeight="13.2"/>
  <cols>
    <col min="1" max="1" width="4.33203125" style="337" customWidth="1"/>
    <col min="2" max="3" width="13.88671875" style="337" customWidth="1"/>
    <col min="4" max="4" width="15.5546875" style="337" customWidth="1"/>
    <col min="5" max="5" width="20.33203125" style="337" customWidth="1"/>
    <col min="6" max="6" width="13" style="337" customWidth="1"/>
    <col min="7" max="7" width="15.44140625" style="337" customWidth="1"/>
    <col min="8" max="8" width="13.5546875" style="337" customWidth="1"/>
    <col min="9" max="16384" width="9.109375" style="337"/>
  </cols>
  <sheetData>
    <row r="1" spans="1:8" ht="25.5" customHeight="1" thickBot="1">
      <c r="A1" s="965" t="s">
        <v>2091</v>
      </c>
      <c r="B1" s="965"/>
      <c r="C1" s="965"/>
      <c r="D1" s="965"/>
      <c r="E1" s="965"/>
      <c r="F1" s="965"/>
      <c r="G1" s="965"/>
      <c r="H1" s="965"/>
    </row>
    <row r="2" spans="1:8" ht="79.8" thickBot="1">
      <c r="A2" s="338" t="s">
        <v>1814</v>
      </c>
      <c r="B2" s="339" t="s">
        <v>1766</v>
      </c>
      <c r="C2" s="340" t="s">
        <v>2063</v>
      </c>
      <c r="D2" s="340" t="s">
        <v>2064</v>
      </c>
      <c r="E2" s="340" t="s">
        <v>2065</v>
      </c>
      <c r="F2" s="341" t="s">
        <v>2066</v>
      </c>
    </row>
    <row r="3" spans="1:8">
      <c r="A3" s="342">
        <v>1</v>
      </c>
      <c r="B3" s="343">
        <v>2</v>
      </c>
      <c r="C3" s="343">
        <v>3</v>
      </c>
      <c r="D3" s="343">
        <v>4</v>
      </c>
      <c r="E3" s="343">
        <v>5</v>
      </c>
      <c r="F3" s="344" t="s">
        <v>2067</v>
      </c>
    </row>
    <row r="4" spans="1:8">
      <c r="A4" s="345">
        <v>1</v>
      </c>
      <c r="B4" s="346">
        <f>'sop011-(AG)'!B4</f>
        <v>43556</v>
      </c>
      <c r="C4" s="347">
        <f>'[35]APR-CAT'!$C$46</f>
        <v>1568405</v>
      </c>
      <c r="D4" s="347">
        <f>'[35]APR-CAT'!$D$46</f>
        <v>2190079</v>
      </c>
      <c r="E4" s="347">
        <f>'[35]APR-CAT'!$F$46</f>
        <v>5365751</v>
      </c>
      <c r="F4" s="348">
        <f>'[35]APR-CAT'!$G$46</f>
        <v>2.4500262319304462</v>
      </c>
    </row>
    <row r="5" spans="1:8">
      <c r="A5" s="345">
        <v>2</v>
      </c>
      <c r="B5" s="346">
        <f>'sop011-(AG)'!B5</f>
        <v>43586</v>
      </c>
      <c r="C5" s="347">
        <f>'[35]MAY-CAT'!$C$46</f>
        <v>1675673</v>
      </c>
      <c r="D5" s="347">
        <f>'[35]MAY-CAT'!$D$46</f>
        <v>2206803</v>
      </c>
      <c r="E5" s="347">
        <f>'[35]MAY-CAT'!$F$46</f>
        <v>5881655</v>
      </c>
      <c r="F5" s="348">
        <f>'[35]MAY-CAT'!$G$46</f>
        <v>2.6652379029754809</v>
      </c>
    </row>
    <row r="6" spans="1:8">
      <c r="A6" s="345">
        <v>3</v>
      </c>
      <c r="B6" s="346">
        <f>'sop011-(AG)'!B6</f>
        <v>43617</v>
      </c>
      <c r="C6" s="347">
        <f>'[35]JUNE-CAT'!$C$46</f>
        <v>1856752</v>
      </c>
      <c r="D6" s="347">
        <f>'[35]JUNE-CAT'!$D$46</f>
        <v>2208473</v>
      </c>
      <c r="E6" s="347">
        <f>'[35]JUNE-CAT'!$F$46</f>
        <v>13034556</v>
      </c>
      <c r="F6" s="348">
        <f>'[35]JUNE-CAT'!$G$46</f>
        <v>5.9020671749213145</v>
      </c>
    </row>
    <row r="7" spans="1:8">
      <c r="A7" s="350"/>
      <c r="B7" s="351" t="str">
        <f>'sop011-(AG)'!B7</f>
        <v>1st Qtr</v>
      </c>
      <c r="C7" s="352">
        <f>+C6+C5+C4</f>
        <v>5100830</v>
      </c>
      <c r="D7" s="352">
        <f>+D6</f>
        <v>2208473</v>
      </c>
      <c r="E7" s="352">
        <f>+E6+E5+E4</f>
        <v>24281962</v>
      </c>
      <c r="F7" s="348">
        <f>+E7/D7</f>
        <v>10.994910057763894</v>
      </c>
    </row>
    <row r="8" spans="1:8">
      <c r="A8" s="345">
        <v>4</v>
      </c>
      <c r="B8" s="346">
        <f>'sop011-(AG)'!B8</f>
        <v>43647</v>
      </c>
      <c r="C8" s="347">
        <f>'[35]JULY-CAT'!$C$46</f>
        <v>1811738</v>
      </c>
      <c r="D8" s="347">
        <f>'[35]JULY-CAT'!$D$46</f>
        <v>2215928</v>
      </c>
      <c r="E8" s="347">
        <f>'[35]JULY-CAT'!$F$46</f>
        <v>9416172</v>
      </c>
      <c r="F8" s="348">
        <f>'[35]JULY-CAT'!$G$46</f>
        <v>4.2493131545790295</v>
      </c>
    </row>
    <row r="9" spans="1:8">
      <c r="A9" s="345">
        <v>5</v>
      </c>
      <c r="B9" s="346">
        <f>'sop011-(AG)'!B9</f>
        <v>43678</v>
      </c>
      <c r="C9" s="347">
        <f>'[35]AUG-CAT'!$C$46</f>
        <v>1685211</v>
      </c>
      <c r="D9" s="347">
        <f>'[35]AUG-CAT'!$D$46</f>
        <v>2220191</v>
      </c>
      <c r="E9" s="347">
        <f>'[35]AUG-CAT'!$F$46</f>
        <v>10012761</v>
      </c>
      <c r="F9" s="348">
        <f>'[35]AUG-CAT'!$G$46</f>
        <v>4.5098646918215595</v>
      </c>
    </row>
    <row r="10" spans="1:8">
      <c r="A10" s="345">
        <v>6</v>
      </c>
      <c r="B10" s="346">
        <f>'sop011-(AG)'!B10</f>
        <v>43709</v>
      </c>
      <c r="C10" s="347">
        <f>'[35]SEPT-CAT'!$C$46</f>
        <v>1790374</v>
      </c>
      <c r="D10" s="347">
        <f>'[35]SEPT-CAT'!$D$46</f>
        <v>2221004</v>
      </c>
      <c r="E10" s="347">
        <f>'[35]SEPT-CAT'!$F$46</f>
        <v>10154271</v>
      </c>
      <c r="F10" s="348">
        <f>'[35]SEPT-CAT'!$G$46</f>
        <v>4.5719282810836903</v>
      </c>
    </row>
    <row r="11" spans="1:8">
      <c r="A11" s="350"/>
      <c r="B11" s="351" t="str">
        <f>'sop011-(AG)'!B11</f>
        <v>2nd Qtr</v>
      </c>
      <c r="C11" s="352">
        <f>+C10+C9+C8</f>
        <v>5287323</v>
      </c>
      <c r="D11" s="352">
        <f>+D10</f>
        <v>2221004</v>
      </c>
      <c r="E11" s="352">
        <f>+E10+E9+E8</f>
        <v>29583204</v>
      </c>
      <c r="F11" s="348">
        <f>+E11/D11</f>
        <v>13.319743683487287</v>
      </c>
    </row>
    <row r="12" spans="1:8">
      <c r="A12" s="345">
        <v>7</v>
      </c>
      <c r="B12" s="346">
        <f>'sop011-(AG)'!B12</f>
        <v>43739</v>
      </c>
      <c r="C12" s="347">
        <f>'[35]OCT-CAT'!$C$46</f>
        <v>1734363</v>
      </c>
      <c r="D12" s="347">
        <f>'[35]OCT-CAT'!$D$46</f>
        <v>2221341</v>
      </c>
      <c r="E12" s="347">
        <f>'[35]OCT-CAT'!$F$46</f>
        <v>6765097</v>
      </c>
      <c r="F12" s="348">
        <f>'[35]OCT-CAT'!$G$46</f>
        <v>3.0455013435577878</v>
      </c>
    </row>
    <row r="13" spans="1:8">
      <c r="A13" s="345">
        <v>8</v>
      </c>
      <c r="B13" s="346">
        <f>'sop011-(AG)'!B13</f>
        <v>43770</v>
      </c>
      <c r="C13" s="347">
        <f>'[35]NOV-CAT'!$C$46</f>
        <v>1584094</v>
      </c>
      <c r="D13" s="347">
        <f>'[35]NOV-CAT'!$D$46</f>
        <v>2236809</v>
      </c>
      <c r="E13" s="347">
        <f>'[35]NOV-CAT'!$F$46</f>
        <v>6146907</v>
      </c>
      <c r="F13" s="348">
        <f>'[35]NOV-CAT'!$G$46</f>
        <v>2.7480696831960172</v>
      </c>
    </row>
    <row r="14" spans="1:8">
      <c r="A14" s="345">
        <v>9</v>
      </c>
      <c r="B14" s="346">
        <f>'sop011-(AG)'!B14</f>
        <v>43800</v>
      </c>
      <c r="C14" s="347">
        <f>'[35]DEC-CAT'!$C$46</f>
        <v>1642725</v>
      </c>
      <c r="D14" s="347">
        <f>'[35]DEC-CAT'!$D$46</f>
        <v>2232682</v>
      </c>
      <c r="E14" s="347">
        <f>'[35]DEC-CAT'!$F$46</f>
        <v>6387066</v>
      </c>
      <c r="F14" s="348">
        <f>'[35]DEC-CAT'!$G$46</f>
        <v>2.8607146024377856</v>
      </c>
    </row>
    <row r="15" spans="1:8">
      <c r="A15" s="350"/>
      <c r="B15" s="351" t="str">
        <f>'sop011-(AG)'!B15</f>
        <v>3rd Qtr</v>
      </c>
      <c r="C15" s="352">
        <f>+C14+C13+C12</f>
        <v>4961182</v>
      </c>
      <c r="D15" s="352">
        <f>+D14</f>
        <v>2232682</v>
      </c>
      <c r="E15" s="352">
        <f>+E14+E13+E12</f>
        <v>19299070</v>
      </c>
      <c r="F15" s="348">
        <f>+E15/D15</f>
        <v>8.6438955480449078</v>
      </c>
    </row>
    <row r="16" spans="1:8">
      <c r="A16" s="345">
        <v>1</v>
      </c>
      <c r="B16" s="346">
        <f>'sop011-(AG)'!B16</f>
        <v>43831</v>
      </c>
      <c r="C16" s="347">
        <f>'[35]JAN-CAT'!$C$46</f>
        <v>1645962</v>
      </c>
      <c r="D16" s="347">
        <f>'[35]JAN-CAT'!$D$46</f>
        <v>2233409</v>
      </c>
      <c r="E16" s="347">
        <f>'[35]JAN-CAT'!$F$46</f>
        <v>7673271</v>
      </c>
      <c r="F16" s="348">
        <f>'[35]JAN-CAT'!$G$46</f>
        <v>3.4356765823008684</v>
      </c>
    </row>
    <row r="17" spans="1:8">
      <c r="A17" s="345">
        <v>2</v>
      </c>
      <c r="B17" s="346">
        <f>'sop011-(AG)'!B17</f>
        <v>43862</v>
      </c>
      <c r="C17" s="347">
        <f>'[35]FEB-CAT'!$C$46</f>
        <v>1487933</v>
      </c>
      <c r="D17" s="347">
        <f>'[35]FEB-CAT'!$D$46</f>
        <v>2234376</v>
      </c>
      <c r="E17" s="347">
        <f>'[35]FEB-CAT'!$F$46</f>
        <v>4917491</v>
      </c>
      <c r="F17" s="348">
        <f>'[35]FEB-CAT'!$G$46</f>
        <v>2.2008341478784232</v>
      </c>
    </row>
    <row r="18" spans="1:8">
      <c r="A18" s="345">
        <v>3</v>
      </c>
      <c r="B18" s="346">
        <f>'sop011-(AG)'!B18</f>
        <v>43891</v>
      </c>
      <c r="C18" s="347">
        <f>'[35]MAR-CAT'!$C$46</f>
        <v>1487660</v>
      </c>
      <c r="D18" s="347">
        <f>'[35]MAR-CAT'!$D$46</f>
        <v>2236621</v>
      </c>
      <c r="E18" s="347">
        <f>'[35]MAR-CAT'!$F$46</f>
        <v>4732992</v>
      </c>
      <c r="F18" s="348">
        <f>'[35]MAR-CAT'!$G$46</f>
        <v>2.1161350090158324</v>
      </c>
    </row>
    <row r="19" spans="1:8">
      <c r="A19" s="353"/>
      <c r="B19" s="351" t="str">
        <f>'sop011-(AG)'!B19</f>
        <v>4th Qtr</v>
      </c>
      <c r="C19" s="352">
        <f>+C18+C17+C16</f>
        <v>4621555</v>
      </c>
      <c r="D19" s="352">
        <f>+D18</f>
        <v>2236621</v>
      </c>
      <c r="E19" s="352">
        <f>+E18+E17+E16</f>
        <v>17323754</v>
      </c>
      <c r="F19" s="354">
        <f>+E19/D19</f>
        <v>7.7455027025141945</v>
      </c>
    </row>
    <row r="20" spans="1:8" ht="13.8" thickBot="1">
      <c r="A20" s="353"/>
      <c r="B20" s="351" t="str">
        <f>'sop011-(AG)'!B20</f>
        <v>Yearly Data</v>
      </c>
      <c r="C20" s="352">
        <f>+C19+C15+C11+C7</f>
        <v>19970890</v>
      </c>
      <c r="D20" s="352">
        <f>+D19</f>
        <v>2236621</v>
      </c>
      <c r="E20" s="352">
        <f>+E19+E15+E11+E7</f>
        <v>90487990</v>
      </c>
      <c r="F20" s="354">
        <f>+E20/D20</f>
        <v>40.45745345322252</v>
      </c>
    </row>
    <row r="21" spans="1:8" ht="28.5" customHeight="1" thickBot="1">
      <c r="A21" s="966" t="s">
        <v>2092</v>
      </c>
      <c r="B21" s="967"/>
      <c r="C21" s="967"/>
      <c r="D21" s="967"/>
      <c r="E21" s="967"/>
      <c r="F21" s="967"/>
      <c r="G21" s="968"/>
      <c r="H21" s="969"/>
    </row>
    <row r="22" spans="1:8" ht="93.75" customHeight="1" thickBot="1">
      <c r="A22" s="338" t="s">
        <v>1814</v>
      </c>
      <c r="B22" s="339" t="s">
        <v>1766</v>
      </c>
      <c r="C22" s="355" t="s">
        <v>2074</v>
      </c>
      <c r="D22" s="340" t="s">
        <v>2075</v>
      </c>
      <c r="E22" s="340" t="s">
        <v>2076</v>
      </c>
      <c r="F22" s="340" t="s">
        <v>2064</v>
      </c>
      <c r="G22" s="356" t="s">
        <v>2077</v>
      </c>
      <c r="H22" s="357" t="s">
        <v>2078</v>
      </c>
    </row>
    <row r="23" spans="1:8" ht="13.8" thickBot="1">
      <c r="A23" s="373">
        <v>1</v>
      </c>
      <c r="B23" s="374">
        <v>2</v>
      </c>
      <c r="C23" s="374">
        <v>3</v>
      </c>
      <c r="D23" s="374">
        <v>4</v>
      </c>
      <c r="E23" s="374" t="s">
        <v>2079</v>
      </c>
      <c r="F23" s="374">
        <v>6</v>
      </c>
      <c r="G23" s="383">
        <v>7</v>
      </c>
      <c r="H23" s="384" t="s">
        <v>2080</v>
      </c>
    </row>
    <row r="24" spans="1:8">
      <c r="A24" s="345">
        <v>1</v>
      </c>
      <c r="B24" s="346">
        <f>'sop011-(AG)'!B4</f>
        <v>43556</v>
      </c>
      <c r="C24" s="362">
        <f>'[35]APR-CAT'!$M$46</f>
        <v>4.6649261087067455E-2</v>
      </c>
      <c r="D24" s="363">
        <f>'[35]APR-CAT'!$N$46</f>
        <v>1568405</v>
      </c>
      <c r="E24" s="364">
        <f>'[35]APR-CAT'!$O$46</f>
        <v>73164.934335262034</v>
      </c>
      <c r="F24" s="365">
        <f>'[35]APR-CAT'!$P$46</f>
        <v>2190079</v>
      </c>
      <c r="G24" s="347">
        <f>'[35]APR-CAT'!$R$46</f>
        <v>269276.44583333336</v>
      </c>
      <c r="H24" s="366">
        <f>'[35]APR-CAT'!$S$46</f>
        <v>0.12295284591712599</v>
      </c>
    </row>
    <row r="25" spans="1:8">
      <c r="A25" s="345">
        <v>2</v>
      </c>
      <c r="B25" s="346">
        <f>'sop011-(AG)'!B5</f>
        <v>43586</v>
      </c>
      <c r="C25" s="362">
        <f>'[35]MAY-CAT'!$M$46</f>
        <v>5.4235951079863037E-2</v>
      </c>
      <c r="D25" s="363">
        <f>'[35]MAY-CAT'!$N$46</f>
        <v>1675673</v>
      </c>
      <c r="E25" s="364">
        <f>'[35]MAY-CAT'!$O$46</f>
        <v>90881.718853847342</v>
      </c>
      <c r="F25" s="365">
        <f>'[35]MAY-CAT'!$P$46</f>
        <v>2206803</v>
      </c>
      <c r="G25" s="347">
        <f>'[35]MAY-CAT'!$R$46</f>
        <v>366715.59666666668</v>
      </c>
      <c r="H25" s="366">
        <f>'[35]MAY-CAT'!$S$46</f>
        <v>0.16617504900377</v>
      </c>
    </row>
    <row r="26" spans="1:8">
      <c r="A26" s="345">
        <v>3</v>
      </c>
      <c r="B26" s="346">
        <f>'sop011-(AG)'!B6</f>
        <v>43617</v>
      </c>
      <c r="C26" s="362">
        <f>'[35]JUNE-CAT'!$M$46</f>
        <v>4.4539070733335726E-2</v>
      </c>
      <c r="D26" s="363">
        <f>'[35]JUNE-CAT'!$N$46</f>
        <v>1856752</v>
      </c>
      <c r="E26" s="364">
        <f>'[35]JUNE-CAT'!$O$46</f>
        <v>82698.008662262582</v>
      </c>
      <c r="F26" s="365">
        <f>'[35]JUNE-CAT'!$P$46</f>
        <v>2208473</v>
      </c>
      <c r="G26" s="347">
        <f>'[35]JUNE-CAT'!$R$46</f>
        <v>599109.93333333347</v>
      </c>
      <c r="H26" s="366">
        <f>'[35]JUNE-CAT'!$S$46</f>
        <v>0.27127790710293198</v>
      </c>
    </row>
    <row r="27" spans="1:8">
      <c r="A27" s="350"/>
      <c r="B27" s="351" t="str">
        <f>'sop011-(AG)'!B7</f>
        <v>1st Qtr</v>
      </c>
      <c r="C27" s="367">
        <f>+C26+C25+C24</f>
        <v>0.14542428290026621</v>
      </c>
      <c r="D27" s="368">
        <f>+D26+D25+D24</f>
        <v>5100830</v>
      </c>
      <c r="E27" s="364">
        <f>+D27*C27</f>
        <v>741784.54494616494</v>
      </c>
      <c r="F27" s="369">
        <f>+F26</f>
        <v>2208473</v>
      </c>
      <c r="G27" s="352">
        <f>+G26+G25+G24</f>
        <v>1235101.9758333336</v>
      </c>
      <c r="H27" s="366">
        <f>+G27/F27</f>
        <v>0.55925609044499691</v>
      </c>
    </row>
    <row r="28" spans="1:8">
      <c r="A28" s="345">
        <v>4</v>
      </c>
      <c r="B28" s="346">
        <f>'sop011-(AG)'!B8</f>
        <v>43647</v>
      </c>
      <c r="C28" s="362">
        <f>IFERROR('[35]JULY-CAT'!$M$46,0)</f>
        <v>4.4593417831285322E-2</v>
      </c>
      <c r="D28" s="363">
        <f>'[35]JULY-CAT'!$N$46</f>
        <v>1811738</v>
      </c>
      <c r="E28" s="364">
        <f>'[35]JULY-CAT'!$O$46</f>
        <v>80791.58963481721</v>
      </c>
      <c r="F28" s="365">
        <f>'[35]JULY-CAT'!$P$46</f>
        <v>2215928</v>
      </c>
      <c r="G28" s="347">
        <f>'[35]JULY-CAT'!$R$46</f>
        <v>458441.98583333328</v>
      </c>
      <c r="H28" s="366">
        <f>'[35]JULY-CAT'!$S$46</f>
        <v>0.20688487434308933</v>
      </c>
    </row>
    <row r="29" spans="1:8">
      <c r="A29" s="345">
        <v>5</v>
      </c>
      <c r="B29" s="346">
        <f>'sop011-(AG)'!B9</f>
        <v>43678</v>
      </c>
      <c r="C29" s="362">
        <f>IFERROR('[35]AUG-CAT'!$M$46,0)</f>
        <v>4.4022881252563324E-2</v>
      </c>
      <c r="D29" s="363">
        <f>'[35]AUG-CAT'!$N$46</f>
        <v>1685211</v>
      </c>
      <c r="E29" s="364">
        <f>'[35]AUG-CAT'!$O$46</f>
        <v>74187.843738513489</v>
      </c>
      <c r="F29" s="365">
        <f>'[35]AUG-CAT'!$P$46</f>
        <v>2220191</v>
      </c>
      <c r="G29" s="347">
        <f>'[35]AUG-CAT'!$R$46</f>
        <v>470714.79708333337</v>
      </c>
      <c r="H29" s="366">
        <f>'[35]AUG-CAT'!$S$46</f>
        <v>0.21201545141086212</v>
      </c>
    </row>
    <row r="30" spans="1:8">
      <c r="A30" s="345">
        <v>6</v>
      </c>
      <c r="B30" s="346">
        <f>'sop011-(AG)'!B10</f>
        <v>43709</v>
      </c>
      <c r="C30" s="362">
        <f>IFERROR('[35]SEPT-CAT'!$M$46,0)</f>
        <v>4.3258452641973609E-2</v>
      </c>
      <c r="D30" s="363">
        <f>'[35]SEPT-CAT'!$N$46</f>
        <v>1790374</v>
      </c>
      <c r="E30" s="364">
        <f>'[35]SEPT-CAT'!$O$46</f>
        <v>77448.808890420856</v>
      </c>
      <c r="F30" s="365">
        <f>'[35]SEPT-CAT'!$P$46</f>
        <v>2221004</v>
      </c>
      <c r="G30" s="347">
        <f>'[35]SEPT-CAT'!$R$46</f>
        <v>466618.42041666672</v>
      </c>
      <c r="H30" s="366">
        <f>'[35]SEPT-CAT'!$S$46</f>
        <v>0.21009346242360064</v>
      </c>
    </row>
    <row r="31" spans="1:8">
      <c r="A31" s="350"/>
      <c r="B31" s="351" t="str">
        <f>'sop011-(AG)'!B11</f>
        <v>2nd Qtr</v>
      </c>
      <c r="C31" s="367">
        <f>+C30+C29+C28</f>
        <v>0.13187475172582225</v>
      </c>
      <c r="D31" s="368">
        <f>+D30+D29+D28</f>
        <v>5287323</v>
      </c>
      <c r="E31" s="364">
        <f>+D31*C31</f>
        <v>697264.40791922971</v>
      </c>
      <c r="F31" s="369">
        <f>+F30</f>
        <v>2221004</v>
      </c>
      <c r="G31" s="352">
        <f>+G30+G29+G28</f>
        <v>1395775.2033333334</v>
      </c>
      <c r="H31" s="366">
        <f>+G31/F31</f>
        <v>0.62844335414674324</v>
      </c>
    </row>
    <row r="32" spans="1:8">
      <c r="A32" s="345">
        <v>7</v>
      </c>
      <c r="B32" s="346">
        <f>'sop011-(AG)'!B12</f>
        <v>43739</v>
      </c>
      <c r="C32" s="362">
        <f>IFERROR('[35]OCT-CAT'!$M$46,0)</f>
        <v>5.5029944889802514E-2</v>
      </c>
      <c r="D32" s="363">
        <f>'[35]OCT-CAT'!$N$46</f>
        <v>1734363</v>
      </c>
      <c r="E32" s="364">
        <f>'[35]OCT-CAT'!$O$46</f>
        <v>95441.900308912562</v>
      </c>
      <c r="F32" s="365">
        <f>'[35]OCT-CAT'!$P$46</f>
        <v>2221341</v>
      </c>
      <c r="G32" s="347">
        <f>'[35]OCT-CAT'!$R$46</f>
        <v>366198.80708333338</v>
      </c>
      <c r="H32" s="366">
        <f>'[35]OCT-CAT'!$S$46</f>
        <v>0.16485483637286369</v>
      </c>
    </row>
    <row r="33" spans="1:8">
      <c r="A33" s="345">
        <v>8</v>
      </c>
      <c r="B33" s="346">
        <f>'sop011-(AG)'!B13</f>
        <v>43770</v>
      </c>
      <c r="C33" s="362">
        <f>IFERROR('[35]NOV-CAT'!$M$46,0)</f>
        <v>4.6227220180141644E-2</v>
      </c>
      <c r="D33" s="363">
        <f>'[35]NOV-CAT'!$N$46</f>
        <v>1584094</v>
      </c>
      <c r="E33" s="364">
        <f>'[35]NOV-CAT'!$O$46</f>
        <v>73228.262124041299</v>
      </c>
      <c r="F33" s="365">
        <f>'[35]NOV-CAT'!$P$46</f>
        <v>2236809</v>
      </c>
      <c r="G33" s="347">
        <f>'[35]NOV-CAT'!$R$46</f>
        <v>287353.35166666663</v>
      </c>
      <c r="H33" s="366">
        <f>'[35]NOV-CAT'!$S$46</f>
        <v>0.1284657526264722</v>
      </c>
    </row>
    <row r="34" spans="1:8">
      <c r="A34" s="345">
        <v>9</v>
      </c>
      <c r="B34" s="346">
        <f>'sop011-(AG)'!B14</f>
        <v>43800</v>
      </c>
      <c r="C34" s="362">
        <f>IFERROR('[35]DEC-CAT'!$M$46,0)</f>
        <v>5.7742343668666755E-2</v>
      </c>
      <c r="D34" s="363">
        <f>'[35]DEC-CAT'!$N$46</f>
        <v>1642725</v>
      </c>
      <c r="E34" s="364">
        <f>'[35]DEC-CAT'!$O$46</f>
        <v>94854.791503110595</v>
      </c>
      <c r="F34" s="365">
        <f>'[35]DEC-CAT'!$P$46</f>
        <v>2232682</v>
      </c>
      <c r="G34" s="347">
        <f>'[35]DEC-CAT'!$R$46</f>
        <v>388216.91625000001</v>
      </c>
      <c r="H34" s="366">
        <f>'[35]DEC-CAT'!$S$46</f>
        <v>0.17387918039828332</v>
      </c>
    </row>
    <row r="35" spans="1:8">
      <c r="A35" s="350"/>
      <c r="B35" s="351" t="str">
        <f>'sop011-(AG)'!B15</f>
        <v>3rd Qtr</v>
      </c>
      <c r="C35" s="367">
        <f>+C34+C33+C32</f>
        <v>0.15899950873861091</v>
      </c>
      <c r="D35" s="368">
        <f>+D34+D33+D32</f>
        <v>4961182</v>
      </c>
      <c r="E35" s="364">
        <f>+D35*C35</f>
        <v>788825.5007628391</v>
      </c>
      <c r="F35" s="369">
        <f>+F34</f>
        <v>2232682</v>
      </c>
      <c r="G35" s="352">
        <f>+G34+G33+G32</f>
        <v>1041769.075</v>
      </c>
      <c r="H35" s="366">
        <f>+G35/F35</f>
        <v>0.46659984493985257</v>
      </c>
    </row>
    <row r="36" spans="1:8">
      <c r="A36" s="345">
        <v>1</v>
      </c>
      <c r="B36" s="346">
        <f>'sop011-(AG)'!B16</f>
        <v>43831</v>
      </c>
      <c r="C36" s="362">
        <f>IFERROR('[35]JAN-CAT'!$M$46,0)</f>
        <v>5.5105303647909804E-2</v>
      </c>
      <c r="D36" s="363">
        <f>'[35]JAN-CAT'!$N$46</f>
        <v>1645962</v>
      </c>
      <c r="E36" s="364">
        <f>'[35]JAN-CAT'!$O$46</f>
        <v>90701.235802920914</v>
      </c>
      <c r="F36" s="365">
        <f>'[35]JAN-CAT'!$P$46</f>
        <v>2233409</v>
      </c>
      <c r="G36" s="347">
        <f>'[35]JAN-CAT'!$R$46</f>
        <v>432039.2904833334</v>
      </c>
      <c r="H36" s="366">
        <f>'[35]JAN-CAT'!$S$46</f>
        <v>0.19344387458066722</v>
      </c>
    </row>
    <row r="37" spans="1:8">
      <c r="A37" s="345">
        <v>2</v>
      </c>
      <c r="B37" s="346">
        <f>'sop011-(AG)'!B17</f>
        <v>43862</v>
      </c>
      <c r="C37" s="362">
        <f>IFERROR('[35]FEB-CAT'!$M$46,0)</f>
        <v>5.1358496729496127E-2</v>
      </c>
      <c r="D37" s="363">
        <f>'[35]FEB-CAT'!$N$46</f>
        <v>1487933</v>
      </c>
      <c r="E37" s="364">
        <f>'[35]FEB-CAT'!$O$46</f>
        <v>76418.002114209361</v>
      </c>
      <c r="F37" s="365">
        <f>'[35]FEB-CAT'!$P$46</f>
        <v>2234376</v>
      </c>
      <c r="G37" s="347">
        <f>'[35]FEB-CAT'!$R$46</f>
        <v>268787.43</v>
      </c>
      <c r="H37" s="366">
        <f>'[35]FEB-CAT'!$S$46</f>
        <v>0.12029641832887571</v>
      </c>
    </row>
    <row r="38" spans="1:8">
      <c r="A38" s="345">
        <v>3</v>
      </c>
      <c r="B38" s="346">
        <f>'sop011-(AG)'!B18</f>
        <v>43891</v>
      </c>
      <c r="C38" s="362">
        <f>IFERROR('[35]MAR-CAT'!$M$46,0)</f>
        <v>3.2409587144107264E-2</v>
      </c>
      <c r="D38" s="363">
        <f>'[35]MAR-CAT'!$N$46</f>
        <v>1487660</v>
      </c>
      <c r="E38" s="364">
        <f>'[35]MAR-CAT'!$O$46</f>
        <v>48214.446410802615</v>
      </c>
      <c r="F38" s="365">
        <f>'[35]MAR-CAT'!$P$46</f>
        <v>2236621</v>
      </c>
      <c r="G38" s="347">
        <f>'[35]MAR-CAT'!$R$46</f>
        <v>161841.93874999997</v>
      </c>
      <c r="H38" s="366">
        <f>'[35]MAR-CAT'!$S$46</f>
        <v>7.2360019310379345E-2</v>
      </c>
    </row>
    <row r="39" spans="1:8">
      <c r="A39" s="353"/>
      <c r="B39" s="351" t="str">
        <f>'sop011-(AG)'!B19</f>
        <v>4th Qtr</v>
      </c>
      <c r="C39" s="367">
        <f>+C38+C37+C36</f>
        <v>0.13887338752151318</v>
      </c>
      <c r="D39" s="368">
        <f>+D38+D37+D36</f>
        <v>4621555</v>
      </c>
      <c r="E39" s="364">
        <f>+D39*C39</f>
        <v>641810.99846698681</v>
      </c>
      <c r="F39" s="369">
        <f>+F38</f>
        <v>2236621</v>
      </c>
      <c r="G39" s="352">
        <f>+G38+G37+G36</f>
        <v>862668.65923333331</v>
      </c>
      <c r="H39" s="364">
        <f>+G39/F39</f>
        <v>0.38570176137724421</v>
      </c>
    </row>
    <row r="40" spans="1:8">
      <c r="A40" s="353"/>
      <c r="B40" s="351" t="str">
        <f>'sop011-(AG)'!B20</f>
        <v>Yearly Data</v>
      </c>
      <c r="C40" s="367">
        <f>+C39+C35+C31+C27</f>
        <v>0.57517193088621255</v>
      </c>
      <c r="D40" s="368">
        <f>+D39+D35+D31+D27</f>
        <v>19970890</v>
      </c>
      <c r="E40" s="364">
        <f>+D40*C40</f>
        <v>11486695.362816153</v>
      </c>
      <c r="F40" s="369">
        <f>+F39</f>
        <v>2236621</v>
      </c>
      <c r="G40" s="352">
        <f>+G39+G35+G31+G27</f>
        <v>4535314.9134</v>
      </c>
      <c r="H40" s="364">
        <f>+G40/F40</f>
        <v>2.0277529869387796</v>
      </c>
    </row>
    <row r="41" spans="1:8" ht="24" customHeight="1" thickBot="1">
      <c r="A41" s="966" t="s">
        <v>2093</v>
      </c>
      <c r="B41" s="967"/>
      <c r="C41" s="967"/>
      <c r="D41" s="967"/>
      <c r="E41" s="967"/>
      <c r="F41" s="967"/>
      <c r="G41" s="967"/>
      <c r="H41" s="970"/>
    </row>
    <row r="42" spans="1:8" ht="95.4" thickBot="1">
      <c r="A42" s="338" t="s">
        <v>1814</v>
      </c>
      <c r="B42" s="339" t="s">
        <v>1766</v>
      </c>
      <c r="C42" s="355" t="s">
        <v>2082</v>
      </c>
      <c r="D42" s="355" t="s">
        <v>2083</v>
      </c>
      <c r="E42" s="355" t="s">
        <v>2084</v>
      </c>
      <c r="F42" s="355" t="s">
        <v>2085</v>
      </c>
      <c r="G42" s="340" t="s">
        <v>2086</v>
      </c>
      <c r="H42" s="341" t="s">
        <v>2087</v>
      </c>
    </row>
    <row r="43" spans="1:8" ht="13.8" thickBot="1">
      <c r="A43" s="373">
        <v>1</v>
      </c>
      <c r="B43" s="374">
        <v>2</v>
      </c>
      <c r="C43" s="374">
        <v>3</v>
      </c>
      <c r="D43" s="374">
        <v>4</v>
      </c>
      <c r="E43" s="374" t="s">
        <v>2079</v>
      </c>
      <c r="F43" s="374">
        <v>6</v>
      </c>
      <c r="G43" s="374">
        <v>7</v>
      </c>
      <c r="H43" s="375" t="s">
        <v>2080</v>
      </c>
    </row>
    <row r="44" spans="1:8">
      <c r="A44" s="376">
        <v>1</v>
      </c>
      <c r="B44" s="377">
        <f>'sop011-(AG)'!B4</f>
        <v>43556</v>
      </c>
      <c r="C44" s="378">
        <f>'[35]APR-CAT'!$V$46</f>
        <v>2691</v>
      </c>
      <c r="D44" s="378">
        <f>'[35]APR-CAT'!$W$46</f>
        <v>1696262</v>
      </c>
      <c r="E44" s="379">
        <f>'[35]APR-CAT'!$X$46</f>
        <v>4564641042</v>
      </c>
      <c r="F44" s="378">
        <f>'[35]APR-CAT'!$Y$46</f>
        <v>2190079</v>
      </c>
      <c r="G44" s="378">
        <f>'[35]APR-CAT'!$Z$46</f>
        <v>7974808</v>
      </c>
      <c r="H44" s="380">
        <f>'[35]APR-CAT'!$AA$46</f>
        <v>3.6413334861436506</v>
      </c>
    </row>
    <row r="45" spans="1:8">
      <c r="A45" s="345">
        <v>2</v>
      </c>
      <c r="B45" s="346">
        <f>'sop011-(AG)'!B5</f>
        <v>43586</v>
      </c>
      <c r="C45" s="347">
        <f>'[35]MAY-CAT'!$V$46</f>
        <v>2280</v>
      </c>
      <c r="D45" s="347">
        <f>'[35]MAY-CAT'!$W$46</f>
        <v>1627622</v>
      </c>
      <c r="E45" s="354">
        <f>'[35]MAY-CAT'!$X$46</f>
        <v>3710978160</v>
      </c>
      <c r="F45" s="347">
        <f>'[35]MAY-CAT'!$Y$46</f>
        <v>2206803</v>
      </c>
      <c r="G45" s="347">
        <f>'[35]MAY-CAT'!$Z$46</f>
        <v>6963384</v>
      </c>
      <c r="H45" s="348">
        <f>'[35]MAY-CAT'!$AA$46</f>
        <v>3.1554171351044928</v>
      </c>
    </row>
    <row r="46" spans="1:8">
      <c r="A46" s="345">
        <v>3</v>
      </c>
      <c r="B46" s="346">
        <f>'sop011-(AG)'!B6</f>
        <v>43617</v>
      </c>
      <c r="C46" s="347">
        <f>'[35]JUNE-CAT'!$V$46</f>
        <v>4252</v>
      </c>
      <c r="D46" s="347">
        <f>'[35]JUNE-CAT'!$W$46</f>
        <v>1812421</v>
      </c>
      <c r="E46" s="354">
        <f>'[35]JUNE-CAT'!$X$46</f>
        <v>7706414092</v>
      </c>
      <c r="F46" s="347">
        <f>'[35]JUNE-CAT'!$Y$46</f>
        <v>2208473</v>
      </c>
      <c r="G46" s="347">
        <f>'[35]JUNE-CAT'!$Z$46</f>
        <v>12409553</v>
      </c>
      <c r="H46" s="348">
        <f>'[35]JUNE-CAT'!$AA$46</f>
        <v>5.6190648470685405</v>
      </c>
    </row>
    <row r="47" spans="1:8">
      <c r="A47" s="350"/>
      <c r="B47" s="351" t="str">
        <f>'sop011-(AG)'!B7</f>
        <v>1st Qtr</v>
      </c>
      <c r="C47" s="352">
        <f>+C46+C45+C44</f>
        <v>9223</v>
      </c>
      <c r="D47" s="352">
        <f>+D46+D45+D44</f>
        <v>5136305</v>
      </c>
      <c r="E47" s="354">
        <f>+D47*C47</f>
        <v>47372141015</v>
      </c>
      <c r="F47" s="352">
        <f>+F46</f>
        <v>2208473</v>
      </c>
      <c r="G47" s="352">
        <f>+G46+G45+G44</f>
        <v>27347745</v>
      </c>
      <c r="H47" s="348">
        <f>+G47/F47</f>
        <v>12.383101355552004</v>
      </c>
    </row>
    <row r="48" spans="1:8">
      <c r="A48" s="345">
        <v>4</v>
      </c>
      <c r="B48" s="346">
        <f>'sop011-(AG)'!B8</f>
        <v>43647</v>
      </c>
      <c r="C48" s="347">
        <f>'[35]JULY-CAT'!$V$46</f>
        <v>3590</v>
      </c>
      <c r="D48" s="347">
        <f>'[35]JULY-CAT'!$W$46</f>
        <v>1773413</v>
      </c>
      <c r="E48" s="354">
        <f>'[35]JULY-CAT'!$X$46</f>
        <v>6366552670</v>
      </c>
      <c r="F48" s="347">
        <f>'[35]JULY-CAT'!$Y$46</f>
        <v>2215928</v>
      </c>
      <c r="G48" s="347">
        <f>'[35]JULY-CAT'!$Z$46</f>
        <v>10725397</v>
      </c>
      <c r="H48" s="348">
        <f>'[35]JULY-CAT'!$AA$46</f>
        <v>4.8401378564646507</v>
      </c>
    </row>
    <row r="49" spans="1:8">
      <c r="A49" s="345">
        <v>5</v>
      </c>
      <c r="B49" s="346">
        <f>'sop011-(AG)'!B9</f>
        <v>43678</v>
      </c>
      <c r="C49" s="347">
        <f>'[35]AUG-CAT'!$V$46</f>
        <v>3626</v>
      </c>
      <c r="D49" s="347">
        <f>'[35]AUG-CAT'!$W$46</f>
        <v>1857420</v>
      </c>
      <c r="E49" s="354">
        <f>'[35]AUG-CAT'!$X$46</f>
        <v>6735004920</v>
      </c>
      <c r="F49" s="347">
        <f>'[35]AUG-CAT'!$Y$46</f>
        <v>2220191</v>
      </c>
      <c r="G49" s="347">
        <f>'[35]AUG-CAT'!$Z$46</f>
        <v>11251184</v>
      </c>
      <c r="H49" s="348">
        <f>'[35]AUG-CAT'!$AA$46</f>
        <v>5.0676648991010236</v>
      </c>
    </row>
    <row r="50" spans="1:8">
      <c r="A50" s="345">
        <v>6</v>
      </c>
      <c r="B50" s="346">
        <f>'sop011-(AG)'!B10</f>
        <v>43709</v>
      </c>
      <c r="C50" s="347">
        <f>'[35]SEPT-CAT'!$V$46</f>
        <v>3521</v>
      </c>
      <c r="D50" s="347">
        <f>'[35]SEPT-CAT'!$W$46</f>
        <v>1710155</v>
      </c>
      <c r="E50" s="354">
        <f>'[35]SEPT-CAT'!$X$46</f>
        <v>6021455755</v>
      </c>
      <c r="F50" s="347">
        <f>'[35]SEPT-CAT'!$Y$46</f>
        <v>2221004</v>
      </c>
      <c r="G50" s="347">
        <f>'[35]SEPT-CAT'!$Z$46</f>
        <v>10752345</v>
      </c>
      <c r="H50" s="348">
        <f>'[35]SEPT-CAT'!$AA$46</f>
        <v>4.8412092008839247</v>
      </c>
    </row>
    <row r="51" spans="1:8">
      <c r="A51" s="350"/>
      <c r="B51" s="351" t="str">
        <f>'sop011-(AG)'!B11</f>
        <v>2nd Qtr</v>
      </c>
      <c r="C51" s="352">
        <f>+C50+C49+C48</f>
        <v>10737</v>
      </c>
      <c r="D51" s="352">
        <f>+D50+D49+D48</f>
        <v>5340988</v>
      </c>
      <c r="E51" s="354">
        <f>+D51*C51</f>
        <v>57346188156</v>
      </c>
      <c r="F51" s="352">
        <f>+F50</f>
        <v>2221004</v>
      </c>
      <c r="G51" s="352">
        <f>+G50+G49+G48</f>
        <v>32728926</v>
      </c>
      <c r="H51" s="348">
        <f>+G51/F51</f>
        <v>14.736095027293963</v>
      </c>
    </row>
    <row r="52" spans="1:8">
      <c r="A52" s="345">
        <v>7</v>
      </c>
      <c r="B52" s="346">
        <f>'sop011-(AG)'!B12</f>
        <v>43739</v>
      </c>
      <c r="C52" s="347">
        <f>'[35]OCT-CAT'!$V$46</f>
        <v>2769</v>
      </c>
      <c r="D52" s="347">
        <f>'[35]OCT-CAT'!$W$46</f>
        <v>1687522</v>
      </c>
      <c r="E52" s="354">
        <f>'[35]OCT-CAT'!$X$46</f>
        <v>4672748418</v>
      </c>
      <c r="F52" s="347">
        <f>'[35]OCT-CAT'!$Y$46</f>
        <v>2221341</v>
      </c>
      <c r="G52" s="347">
        <f>'[35]OCT-CAT'!$Z$46</f>
        <v>8601000</v>
      </c>
      <c r="H52" s="348">
        <f>'[35]OCT-CAT'!$AA$46</f>
        <v>3.8719854358245764</v>
      </c>
    </row>
    <row r="53" spans="1:8">
      <c r="A53" s="345">
        <v>8</v>
      </c>
      <c r="B53" s="346">
        <f>'sop011-(AG)'!B13</f>
        <v>43770</v>
      </c>
      <c r="C53" s="347">
        <f>'[35]NOV-CAT'!$V$46</f>
        <v>3246</v>
      </c>
      <c r="D53" s="347">
        <f>'[35]NOV-CAT'!$W$46</f>
        <v>1807566</v>
      </c>
      <c r="E53" s="354">
        <f>'[35]NOV-CAT'!$X$46</f>
        <v>5867359236</v>
      </c>
      <c r="F53" s="347">
        <f>'[35]NOV-CAT'!$Y$46</f>
        <v>2236809</v>
      </c>
      <c r="G53" s="347">
        <f>'[35]NOV-CAT'!$Z$46</f>
        <v>10085425</v>
      </c>
      <c r="H53" s="348">
        <f>'[35]NOV-CAT'!$AA$46</f>
        <v>4.5088449661996171</v>
      </c>
    </row>
    <row r="54" spans="1:8">
      <c r="A54" s="345">
        <v>9</v>
      </c>
      <c r="B54" s="346">
        <f>'sop011-(AG)'!B14</f>
        <v>43800</v>
      </c>
      <c r="C54" s="347">
        <f>'[35]DEC-CAT'!$V$46</f>
        <v>2843</v>
      </c>
      <c r="D54" s="347">
        <f>'[35]DEC-CAT'!$W$46</f>
        <v>1869186</v>
      </c>
      <c r="E54" s="354">
        <f>'[35]DEC-CAT'!$X$46</f>
        <v>5314095798</v>
      </c>
      <c r="F54" s="347">
        <f>'[35]DEC-CAT'!$Y$46</f>
        <v>2232682</v>
      </c>
      <c r="G54" s="347">
        <f>'[35]DEC-CAT'!$Z$46</f>
        <v>8957546</v>
      </c>
      <c r="H54" s="348">
        <f>'[35]DEC-CAT'!$AA$46</f>
        <v>4.0120115627751733</v>
      </c>
    </row>
    <row r="55" spans="1:8">
      <c r="A55" s="350"/>
      <c r="B55" s="351" t="str">
        <f>'sop011-(AG)'!B15</f>
        <v>3rd Qtr</v>
      </c>
      <c r="C55" s="352">
        <f>+C54+C53+C52</f>
        <v>8858</v>
      </c>
      <c r="D55" s="352">
        <f>+D54+D53+D52</f>
        <v>5364274</v>
      </c>
      <c r="E55" s="354">
        <f>+D55*C55</f>
        <v>47516739092</v>
      </c>
      <c r="F55" s="352">
        <f>+F54</f>
        <v>2232682</v>
      </c>
      <c r="G55" s="352">
        <f>+G54+G53+G52</f>
        <v>27643971</v>
      </c>
      <c r="H55" s="348">
        <f>+G55/F55</f>
        <v>12.381508427980339</v>
      </c>
    </row>
    <row r="56" spans="1:8">
      <c r="A56" s="345">
        <v>1</v>
      </c>
      <c r="B56" s="346">
        <f>'sop011-(AG)'!B16</f>
        <v>43831</v>
      </c>
      <c r="C56" s="347">
        <f>'[35]JAN-CAT'!$V$46</f>
        <v>3914</v>
      </c>
      <c r="D56" s="347">
        <f>'[35]JAN-CAT'!$W$46</f>
        <v>1927956</v>
      </c>
      <c r="E56" s="354">
        <f>'[35]JAN-CAT'!$X$46</f>
        <v>7546019784</v>
      </c>
      <c r="F56" s="347">
        <f>'[35]JAN-CAT'!$Y$46</f>
        <v>2233409</v>
      </c>
      <c r="G56" s="347">
        <f>'[35]JAN-CAT'!$Z$46</f>
        <v>13252559</v>
      </c>
      <c r="H56" s="348">
        <f>'[35]JAN-CAT'!$AA$46</f>
        <v>5.9337806017617014</v>
      </c>
    </row>
    <row r="57" spans="1:8">
      <c r="A57" s="345">
        <v>2</v>
      </c>
      <c r="B57" s="346">
        <f>'sop011-(AG)'!B17</f>
        <v>43862</v>
      </c>
      <c r="C57" s="347">
        <f>'[35]FEB-CAT'!$V$46</f>
        <v>2681</v>
      </c>
      <c r="D57" s="347">
        <f>'[35]FEB-CAT'!$W$46</f>
        <v>1717156</v>
      </c>
      <c r="E57" s="354">
        <f>'[35]FEB-CAT'!$X$46</f>
        <v>4603695236</v>
      </c>
      <c r="F57" s="347">
        <f>'[35]FEB-CAT'!$Y$46</f>
        <v>2234376</v>
      </c>
      <c r="G57" s="347">
        <f>'[35]FEB-CAT'!$Z$46</f>
        <v>7889608</v>
      </c>
      <c r="H57" s="348">
        <f>'[35]FEB-CAT'!$AA$46</f>
        <v>3.5310117903164016</v>
      </c>
    </row>
    <row r="58" spans="1:8">
      <c r="A58" s="381">
        <v>3</v>
      </c>
      <c r="B58" s="346">
        <f>'sop011-(AG)'!B18</f>
        <v>43891</v>
      </c>
      <c r="C58" s="347">
        <f>'[35]MAR-CAT'!$V$46</f>
        <v>3017</v>
      </c>
      <c r="D58" s="347">
        <f>'[35]MAR-CAT'!$W$46</f>
        <v>1813122</v>
      </c>
      <c r="E58" s="354">
        <f>'[35]MAR-CAT'!$X$46</f>
        <v>5470189074</v>
      </c>
      <c r="F58" s="347">
        <f>'[35]MAR-CAT'!$Y$46</f>
        <v>2236621</v>
      </c>
      <c r="G58" s="347">
        <f>'[35]MAR-CAT'!$Z$46</f>
        <v>9553188</v>
      </c>
      <c r="H58" s="354">
        <f>'[35]MAR-CAT'!$AA$46</f>
        <v>4.2712591896436631</v>
      </c>
    </row>
    <row r="59" spans="1:8">
      <c r="A59" s="353"/>
      <c r="B59" s="351" t="str">
        <f>'sop011-(AG)'!B19</f>
        <v>4th Qtr</v>
      </c>
      <c r="C59" s="352">
        <f>+C58+C57+C56</f>
        <v>9612</v>
      </c>
      <c r="D59" s="352">
        <f>+D58+D57+D56</f>
        <v>5458234</v>
      </c>
      <c r="E59" s="354">
        <f>+D59*C59</f>
        <v>52464545208</v>
      </c>
      <c r="F59" s="352">
        <f>+F58</f>
        <v>2236621</v>
      </c>
      <c r="G59" s="352">
        <f>+G58+G57+G56</f>
        <v>30695355</v>
      </c>
      <c r="H59" s="354">
        <f>+G59/F59</f>
        <v>13.723985869756207</v>
      </c>
    </row>
    <row r="60" spans="1:8">
      <c r="A60" s="353"/>
      <c r="B60" s="351" t="str">
        <f>'sop011-(AG)'!B20</f>
        <v>Yearly Data</v>
      </c>
      <c r="C60" s="352">
        <f>+C59+C55+C51+C47</f>
        <v>38430</v>
      </c>
      <c r="D60" s="352">
        <f>+D59+D55+D51+D47</f>
        <v>21299801</v>
      </c>
      <c r="E60" s="354">
        <f>+D60*C60</f>
        <v>818551352430</v>
      </c>
      <c r="F60" s="352">
        <f>+F59</f>
        <v>2236621</v>
      </c>
      <c r="G60" s="352">
        <f>+G59+G55+G51+G47</f>
        <v>118415997</v>
      </c>
      <c r="H60" s="354">
        <f>+G60/F60</f>
        <v>52.944149679360073</v>
      </c>
    </row>
    <row r="62" spans="1:8" ht="16.5" customHeight="1">
      <c r="B62" s="382"/>
      <c r="C62" s="956"/>
      <c r="D62" s="956"/>
      <c r="E62" s="956"/>
      <c r="F62" s="956"/>
      <c r="G62" s="956"/>
      <c r="H62" s="956"/>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rowBreaks count="1" manualBreakCount="1">
    <brk id="61"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2"/>
  <sheetViews>
    <sheetView view="pageBreakPreview" topLeftCell="A43" zoomScaleNormal="100" zoomScaleSheetLayoutView="100" workbookViewId="0">
      <selection activeCell="J9" sqref="J9"/>
    </sheetView>
  </sheetViews>
  <sheetFormatPr defaultColWidth="9.109375" defaultRowHeight="13.2"/>
  <cols>
    <col min="1" max="1" width="6.109375" style="337" customWidth="1"/>
    <col min="2" max="2" width="13.6640625" style="337" customWidth="1"/>
    <col min="3" max="3" width="14.88671875" style="337" customWidth="1"/>
    <col min="4" max="4" width="14.33203125" style="337" customWidth="1"/>
    <col min="5" max="5" width="20.33203125" style="337" customWidth="1"/>
    <col min="6" max="6" width="11.44140625" style="337" customWidth="1"/>
    <col min="7" max="7" width="16.109375" style="337" customWidth="1"/>
    <col min="8" max="8" width="13.5546875" style="337" customWidth="1"/>
    <col min="9" max="16384" width="9.109375" style="337"/>
  </cols>
  <sheetData>
    <row r="1" spans="1:8" ht="30.75" customHeight="1" thickBot="1">
      <c r="A1" s="950" t="s">
        <v>2094</v>
      </c>
      <c r="B1" s="950"/>
      <c r="C1" s="950"/>
      <c r="D1" s="950"/>
      <c r="E1" s="950"/>
      <c r="F1" s="950"/>
      <c r="G1" s="950"/>
      <c r="H1" s="950"/>
    </row>
    <row r="2" spans="1:8" ht="66.599999999999994" thickBot="1">
      <c r="A2" s="338" t="s">
        <v>1814</v>
      </c>
      <c r="B2" s="339" t="s">
        <v>1766</v>
      </c>
      <c r="C2" s="340" t="s">
        <v>2063</v>
      </c>
      <c r="D2" s="340" t="s">
        <v>2064</v>
      </c>
      <c r="E2" s="340" t="s">
        <v>2065</v>
      </c>
      <c r="F2" s="341" t="s">
        <v>2066</v>
      </c>
    </row>
    <row r="3" spans="1:8">
      <c r="A3" s="342">
        <v>1</v>
      </c>
      <c r="B3" s="343">
        <v>2</v>
      </c>
      <c r="C3" s="343">
        <v>3</v>
      </c>
      <c r="D3" s="343">
        <v>4</v>
      </c>
      <c r="E3" s="343">
        <v>5</v>
      </c>
      <c r="F3" s="344" t="s">
        <v>2067</v>
      </c>
    </row>
    <row r="4" spans="1:8">
      <c r="A4" s="345">
        <v>1</v>
      </c>
      <c r="B4" s="346">
        <f>'sop011-(AG)'!B4</f>
        <v>43556</v>
      </c>
      <c r="C4" s="347">
        <f>'[35]APR-CAT'!$C$59</f>
        <v>46444</v>
      </c>
      <c r="D4" s="347">
        <f>'[35]APR-CAT'!$D$59</f>
        <v>105577</v>
      </c>
      <c r="E4" s="347">
        <f>'[35]APR-CAT'!$F$59</f>
        <v>134393</v>
      </c>
      <c r="F4" s="348">
        <f>'[35]APR-CAT'!$G$59</f>
        <v>1.2729382346533809</v>
      </c>
    </row>
    <row r="5" spans="1:8">
      <c r="A5" s="345">
        <v>2</v>
      </c>
      <c r="B5" s="346">
        <f>'sop011-(AG)'!B5</f>
        <v>43586</v>
      </c>
      <c r="C5" s="347">
        <f>'[35]MAY-CAT'!$C$59</f>
        <v>58506</v>
      </c>
      <c r="D5" s="347">
        <f>'[35]MAY-CAT'!$D$59</f>
        <v>105905</v>
      </c>
      <c r="E5" s="347">
        <f>'[35]MAY-CAT'!$F$59</f>
        <v>224212</v>
      </c>
      <c r="F5" s="348">
        <f>'[35]MAY-CAT'!$G$59</f>
        <v>2.1171049525518155</v>
      </c>
    </row>
    <row r="6" spans="1:8">
      <c r="A6" s="345">
        <v>3</v>
      </c>
      <c r="B6" s="346">
        <f>'sop011-(AG)'!B6</f>
        <v>43617</v>
      </c>
      <c r="C6" s="347">
        <f>'[35]JUNE-CAT'!$C$59</f>
        <v>59003</v>
      </c>
      <c r="D6" s="347">
        <f>'[35]JUNE-CAT'!$D$59</f>
        <v>105901</v>
      </c>
      <c r="E6" s="347">
        <f>'[35]JUNE-CAT'!$F$59</f>
        <v>363583</v>
      </c>
      <c r="F6" s="348">
        <f>'[35]JUNE-CAT'!$G$59</f>
        <v>3.4332348136467079</v>
      </c>
    </row>
    <row r="7" spans="1:8">
      <c r="A7" s="350"/>
      <c r="B7" s="351" t="str">
        <f>'sop011-(AG)'!B7</f>
        <v>1st Qtr</v>
      </c>
      <c r="C7" s="352">
        <f>+C6+C5+C4</f>
        <v>163953</v>
      </c>
      <c r="D7" s="352">
        <f>+D6</f>
        <v>105901</v>
      </c>
      <c r="E7" s="352">
        <f>+E6+E5+E4</f>
        <v>722188</v>
      </c>
      <c r="F7" s="348">
        <f>+E7/D7</f>
        <v>6.8194634611571185</v>
      </c>
    </row>
    <row r="8" spans="1:8">
      <c r="A8" s="345">
        <v>4</v>
      </c>
      <c r="B8" s="346">
        <f>'sop011-(AG)'!B8</f>
        <v>43647</v>
      </c>
      <c r="C8" s="347">
        <f>'[35]JULY-CAT'!$C$59</f>
        <v>55470</v>
      </c>
      <c r="D8" s="347">
        <f>'[35]JULY-CAT'!$D$59</f>
        <v>106026</v>
      </c>
      <c r="E8" s="347">
        <f>'[35]JULY-CAT'!$F$59</f>
        <v>309536</v>
      </c>
      <c r="F8" s="348">
        <f>'[35]JULY-CAT'!$G$59</f>
        <v>2.9194348556014562</v>
      </c>
    </row>
    <row r="9" spans="1:8">
      <c r="A9" s="345">
        <v>5</v>
      </c>
      <c r="B9" s="346">
        <f>'sop011-(AG)'!B9</f>
        <v>43678</v>
      </c>
      <c r="C9" s="347">
        <f>'[35]AUG-CAT'!$C$59</f>
        <v>55142</v>
      </c>
      <c r="D9" s="347">
        <f>'[35]AUG-CAT'!$D$59</f>
        <v>106210</v>
      </c>
      <c r="E9" s="347">
        <f>'[35]AUG-CAT'!$F$59</f>
        <v>333759</v>
      </c>
      <c r="F9" s="348">
        <f>'[35]AUG-CAT'!$G$59</f>
        <v>3.1424442142924396</v>
      </c>
    </row>
    <row r="10" spans="1:8">
      <c r="A10" s="345">
        <v>6</v>
      </c>
      <c r="B10" s="346">
        <f>'sop011-(AG)'!B10</f>
        <v>43709</v>
      </c>
      <c r="C10" s="347">
        <f>'[35]SEPT-CAT'!$C$59</f>
        <v>58153</v>
      </c>
      <c r="D10" s="347">
        <f>'[35]SEPT-CAT'!$D$59</f>
        <v>106249</v>
      </c>
      <c r="E10" s="347">
        <f>'[35]SEPT-CAT'!$F$59</f>
        <v>357003</v>
      </c>
      <c r="F10" s="348">
        <f>'[35]SEPT-CAT'!$G$59</f>
        <v>3.360059859386912</v>
      </c>
    </row>
    <row r="11" spans="1:8">
      <c r="A11" s="350"/>
      <c r="B11" s="351" t="str">
        <f>'sop011-(AG)'!B11</f>
        <v>2nd Qtr</v>
      </c>
      <c r="C11" s="352">
        <f>+C10+C9+C8</f>
        <v>168765</v>
      </c>
      <c r="D11" s="352">
        <f>+D10</f>
        <v>106249</v>
      </c>
      <c r="E11" s="352">
        <f>+E10+E9+E8</f>
        <v>1000298</v>
      </c>
      <c r="F11" s="348">
        <f>+E11/D11</f>
        <v>9.4146580203107799</v>
      </c>
    </row>
    <row r="12" spans="1:8">
      <c r="A12" s="345">
        <v>7</v>
      </c>
      <c r="B12" s="346">
        <f>'sop011-(AG)'!B12</f>
        <v>43739</v>
      </c>
      <c r="C12" s="347">
        <f>'[35]OCT-CAT'!$C$59</f>
        <v>57340</v>
      </c>
      <c r="D12" s="347">
        <f>'[35]OCT-CAT'!$D$59</f>
        <v>106236</v>
      </c>
      <c r="E12" s="347">
        <f>'[35]OCT-CAT'!$F$59</f>
        <v>231308</v>
      </c>
      <c r="F12" s="348">
        <f>'[35]OCT-CAT'!$G$59</f>
        <v>2.1773033623253886</v>
      </c>
    </row>
    <row r="13" spans="1:8">
      <c r="A13" s="345">
        <v>8</v>
      </c>
      <c r="B13" s="346">
        <f>'sop011-(AG)'!B13</f>
        <v>43770</v>
      </c>
      <c r="C13" s="347">
        <f>'[35]NOV-CAT'!$C$59</f>
        <v>55144</v>
      </c>
      <c r="D13" s="347">
        <f>'[35]NOV-CAT'!$D$59</f>
        <v>106146</v>
      </c>
      <c r="E13" s="347">
        <f>'[35]NOV-CAT'!$F$59</f>
        <v>183559</v>
      </c>
      <c r="F13" s="348">
        <f>'[35]NOV-CAT'!$G$59</f>
        <v>1.7293068038362256</v>
      </c>
    </row>
    <row r="14" spans="1:8">
      <c r="A14" s="345">
        <v>9</v>
      </c>
      <c r="B14" s="346">
        <f>'sop011-(AG)'!B14</f>
        <v>43800</v>
      </c>
      <c r="C14" s="347">
        <f>'[35]DEC-CAT'!$C$59</f>
        <v>50557</v>
      </c>
      <c r="D14" s="347">
        <f>'[35]DEC-CAT'!$D$59</f>
        <v>106437</v>
      </c>
      <c r="E14" s="347">
        <f>'[35]DEC-CAT'!$F$59</f>
        <v>212787</v>
      </c>
      <c r="F14" s="348">
        <f>'[35]DEC-CAT'!$G$59</f>
        <v>1.9991826150680685</v>
      </c>
    </row>
    <row r="15" spans="1:8">
      <c r="A15" s="350"/>
      <c r="B15" s="351" t="str">
        <f>'sop011-(AG)'!B15</f>
        <v>3rd Qtr</v>
      </c>
      <c r="C15" s="352">
        <f>+C14+C13+C12</f>
        <v>163041</v>
      </c>
      <c r="D15" s="352">
        <f>+D14</f>
        <v>106437</v>
      </c>
      <c r="E15" s="352">
        <f>+E14+E13+E12</f>
        <v>627654</v>
      </c>
      <c r="F15" s="348">
        <f>+E15/D15</f>
        <v>5.896953127202007</v>
      </c>
    </row>
    <row r="16" spans="1:8">
      <c r="A16" s="345">
        <v>1</v>
      </c>
      <c r="B16" s="346">
        <f>'sop011-(AG)'!B16</f>
        <v>43831</v>
      </c>
      <c r="C16" s="347">
        <f>'[35]JAN-CAT'!$C$59</f>
        <v>50608</v>
      </c>
      <c r="D16" s="347">
        <f>'[35]JAN-CAT'!$D$59</f>
        <v>106381</v>
      </c>
      <c r="E16" s="347">
        <f>'[35]JAN-CAT'!$F$59</f>
        <v>209835</v>
      </c>
      <c r="F16" s="348">
        <f>'[35]JAN-CAT'!$G$59</f>
        <v>1.9724856882338011</v>
      </c>
    </row>
    <row r="17" spans="1:12">
      <c r="A17" s="345">
        <v>2</v>
      </c>
      <c r="B17" s="346">
        <f>'sop011-(AG)'!B17</f>
        <v>43862</v>
      </c>
      <c r="C17" s="347">
        <f>'[35]FEB-CAT'!$C$59</f>
        <v>49432</v>
      </c>
      <c r="D17" s="347">
        <f>'[35]FEB-CAT'!$D$59</f>
        <v>106401</v>
      </c>
      <c r="E17" s="347">
        <f>'[35]FEB-CAT'!$F$59</f>
        <v>170728</v>
      </c>
      <c r="F17" s="348">
        <f>'[35]FEB-CAT'!$G$59</f>
        <v>1.6045713856072781</v>
      </c>
    </row>
    <row r="18" spans="1:12">
      <c r="A18" s="345">
        <v>3</v>
      </c>
      <c r="B18" s="346">
        <f>'sop011-(AG)'!B18</f>
        <v>43891</v>
      </c>
      <c r="C18" s="347">
        <f>'[35]MAR-CAT'!$C$59</f>
        <v>48901</v>
      </c>
      <c r="D18" s="347">
        <f>'[35]MAR-CAT'!$D$59</f>
        <v>106655</v>
      </c>
      <c r="E18" s="347">
        <f>'[35]MAR-CAT'!$F$59</f>
        <v>151859</v>
      </c>
      <c r="F18" s="348">
        <f>'[35]MAR-CAT'!$G$59</f>
        <v>1.4238338568280906</v>
      </c>
    </row>
    <row r="19" spans="1:12">
      <c r="A19" s="353"/>
      <c r="B19" s="351" t="str">
        <f>'sop011-(AG)'!B19</f>
        <v>4th Qtr</v>
      </c>
      <c r="C19" s="352">
        <f>+C18+C17+C16</f>
        <v>148941</v>
      </c>
      <c r="D19" s="352">
        <f>+D18</f>
        <v>106655</v>
      </c>
      <c r="E19" s="352">
        <f>+E18+E17+E16</f>
        <v>532422</v>
      </c>
      <c r="F19" s="354">
        <f>+E19/D19</f>
        <v>4.992002250246121</v>
      </c>
    </row>
    <row r="20" spans="1:12" ht="13.8" thickBot="1">
      <c r="A20" s="353"/>
      <c r="B20" s="351" t="str">
        <f>'sop011-(AG)'!B20</f>
        <v>Yearly Data</v>
      </c>
      <c r="C20" s="352">
        <f>+C19+C15+C11+C7</f>
        <v>644700</v>
      </c>
      <c r="D20" s="352">
        <f>+D19</f>
        <v>106655</v>
      </c>
      <c r="E20" s="352">
        <f>+E19+E15+E11+E7</f>
        <v>2882562</v>
      </c>
      <c r="F20" s="354">
        <f>+E20/D20</f>
        <v>27.026974825371525</v>
      </c>
    </row>
    <row r="21" spans="1:12" ht="31.5" customHeight="1" thickBot="1">
      <c r="A21" s="951" t="s">
        <v>2095</v>
      </c>
      <c r="B21" s="952"/>
      <c r="C21" s="952"/>
      <c r="D21" s="952"/>
      <c r="E21" s="952"/>
      <c r="F21" s="952"/>
      <c r="G21" s="953"/>
      <c r="H21" s="954"/>
    </row>
    <row r="22" spans="1:12" ht="105" customHeight="1" thickBot="1">
      <c r="A22" s="338" t="s">
        <v>1814</v>
      </c>
      <c r="B22" s="339" t="s">
        <v>1766</v>
      </c>
      <c r="C22" s="355" t="s">
        <v>2074</v>
      </c>
      <c r="D22" s="340" t="s">
        <v>2075</v>
      </c>
      <c r="E22" s="340" t="s">
        <v>2076</v>
      </c>
      <c r="F22" s="340" t="s">
        <v>2064</v>
      </c>
      <c r="G22" s="356" t="s">
        <v>2077</v>
      </c>
      <c r="H22" s="357" t="s">
        <v>2078</v>
      </c>
    </row>
    <row r="23" spans="1:12" ht="13.8" thickBot="1">
      <c r="A23" s="373">
        <v>1</v>
      </c>
      <c r="B23" s="374">
        <v>2</v>
      </c>
      <c r="C23" s="374">
        <v>3</v>
      </c>
      <c r="D23" s="374">
        <v>4</v>
      </c>
      <c r="E23" s="374" t="s">
        <v>2079</v>
      </c>
      <c r="F23" s="374">
        <v>6</v>
      </c>
      <c r="G23" s="383">
        <v>7</v>
      </c>
      <c r="H23" s="384" t="s">
        <v>2080</v>
      </c>
      <c r="J23" s="371"/>
      <c r="K23" s="371"/>
      <c r="L23" s="371"/>
    </row>
    <row r="24" spans="1:12">
      <c r="A24" s="345">
        <v>1</v>
      </c>
      <c r="B24" s="346">
        <f>'sop011-(AG)'!B4</f>
        <v>43556</v>
      </c>
      <c r="C24" s="362">
        <f>'[35]APR-CAT'!$M$59</f>
        <v>6.3269184350475016E-2</v>
      </c>
      <c r="D24" s="363">
        <f>'[35]APR-CAT'!$N$59</f>
        <v>46444</v>
      </c>
      <c r="E24" s="364">
        <f>'[35]APR-CAT'!$O$59</f>
        <v>2938.4739979734618</v>
      </c>
      <c r="F24" s="365">
        <f>'[35]APR-CAT'!$P$59</f>
        <v>105577</v>
      </c>
      <c r="G24" s="347">
        <f>'[35]APR-CAT'!$R$59</f>
        <v>7740.9679166666783</v>
      </c>
      <c r="H24" s="366">
        <f>'[35]APR-CAT'!$S$59</f>
        <v>7.3320589869637118E-2</v>
      </c>
    </row>
    <row r="25" spans="1:12">
      <c r="A25" s="345">
        <v>2</v>
      </c>
      <c r="B25" s="346">
        <f>'sop011-(AG)'!B5</f>
        <v>43586</v>
      </c>
      <c r="C25" s="362">
        <f>'[35]MAY-CAT'!$M$59</f>
        <v>5.5891643192585952E-2</v>
      </c>
      <c r="D25" s="363">
        <f>'[35]MAY-CAT'!$N$59</f>
        <v>58506</v>
      </c>
      <c r="E25" s="364">
        <f>'[35]MAY-CAT'!$O$59</f>
        <v>3269.9964766254338</v>
      </c>
      <c r="F25" s="365">
        <f>'[35]MAY-CAT'!$P$59</f>
        <v>105905</v>
      </c>
      <c r="G25" s="347">
        <f>'[35]MAY-CAT'!$R$59</f>
        <v>14127.580833333332</v>
      </c>
      <c r="H25" s="366">
        <f>'[35]MAY-CAT'!$S$59</f>
        <v>0.13339861983223958</v>
      </c>
    </row>
    <row r="26" spans="1:12">
      <c r="A26" s="345">
        <v>3</v>
      </c>
      <c r="B26" s="346">
        <f>'sop011-(AG)'!B6</f>
        <v>43617</v>
      </c>
      <c r="C26" s="362">
        <f>'[35]JUNE-CAT'!$M$59</f>
        <v>5.7980192905494492E-2</v>
      </c>
      <c r="D26" s="363">
        <f>'[35]JUNE-CAT'!$N$59</f>
        <v>59003</v>
      </c>
      <c r="E26" s="364">
        <f>'[35]JUNE-CAT'!$O$59</f>
        <v>3421.0053220028917</v>
      </c>
      <c r="F26" s="365">
        <f>'[35]JUNE-CAT'!$P$59</f>
        <v>105901</v>
      </c>
      <c r="G26" s="347">
        <f>'[35]JUNE-CAT'!$R$59</f>
        <v>20147.272499999977</v>
      </c>
      <c r="H26" s="366">
        <f>'[35]JUNE-CAT'!$S$59</f>
        <v>0.19024629134757912</v>
      </c>
    </row>
    <row r="27" spans="1:12">
      <c r="A27" s="350"/>
      <c r="B27" s="351" t="str">
        <f>'sop011-(AG)'!B7</f>
        <v>1st Qtr</v>
      </c>
      <c r="C27" s="367">
        <f>+C26+C25+C24</f>
        <v>0.17714102044855545</v>
      </c>
      <c r="D27" s="368">
        <f>+D26+D25+D24</f>
        <v>163953</v>
      </c>
      <c r="E27" s="364">
        <f>+D27*C27</f>
        <v>29042.801725602014</v>
      </c>
      <c r="F27" s="369">
        <f>+F26</f>
        <v>105901</v>
      </c>
      <c r="G27" s="352">
        <f>+G26+G25+G24</f>
        <v>42015.821249999986</v>
      </c>
      <c r="H27" s="366">
        <f>+G27/F27</f>
        <v>0.39674621816602285</v>
      </c>
    </row>
    <row r="28" spans="1:12">
      <c r="A28" s="345">
        <v>4</v>
      </c>
      <c r="B28" s="346">
        <f>'sop011-(AG)'!B8</f>
        <v>43647</v>
      </c>
      <c r="C28" s="362">
        <f>IFERROR('[35]JULY-CAT'!$M$46,0)</f>
        <v>4.4593417831285322E-2</v>
      </c>
      <c r="D28" s="363">
        <f>'[35]JULY-CAT'!$N$59</f>
        <v>55470</v>
      </c>
      <c r="E28" s="364">
        <f>'[35]JULY-CAT'!$O$59</f>
        <v>2772.2012547035188</v>
      </c>
      <c r="F28" s="365">
        <f>'[35]JULY-CAT'!$P$59</f>
        <v>106026</v>
      </c>
      <c r="G28" s="347">
        <f>'[35]JULY-CAT'!$R$59</f>
        <v>15677.922083333307</v>
      </c>
      <c r="H28" s="366">
        <f>'[35]JULY-CAT'!$S$59</f>
        <v>0.14786865564421281</v>
      </c>
    </row>
    <row r="29" spans="1:12">
      <c r="A29" s="345">
        <v>5</v>
      </c>
      <c r="B29" s="346">
        <f>'sop011-(AG)'!B9</f>
        <v>43678</v>
      </c>
      <c r="C29" s="362">
        <f>IFERROR('[35]AUG-CAT'!$M$46,0)</f>
        <v>4.4022881252563324E-2</v>
      </c>
      <c r="D29" s="363">
        <f>'[35]AUG-CAT'!$N$59</f>
        <v>55142</v>
      </c>
      <c r="E29" s="364">
        <f>'[35]AUG-CAT'!$O$59</f>
        <v>4936.2235478762832</v>
      </c>
      <c r="F29" s="365">
        <f>'[35]AUG-CAT'!$P$59</f>
        <v>106210</v>
      </c>
      <c r="G29" s="347">
        <f>'[35]AUG-CAT'!$R$59</f>
        <v>21002.625416666622</v>
      </c>
      <c r="H29" s="366">
        <f>'[35]AUG-CAT'!$S$59</f>
        <v>0.19774621426105474</v>
      </c>
    </row>
    <row r="30" spans="1:12">
      <c r="A30" s="345">
        <v>6</v>
      </c>
      <c r="B30" s="346">
        <f>'sop011-(AG)'!B10</f>
        <v>43709</v>
      </c>
      <c r="C30" s="362">
        <f>IFERROR('[35]SEPT-CAT'!$M$46,0)</f>
        <v>4.3258452641973609E-2</v>
      </c>
      <c r="D30" s="363">
        <f>'[35]SEPT-CAT'!$N$59</f>
        <v>58153</v>
      </c>
      <c r="E30" s="364">
        <f>'[35]SEPT-CAT'!$O$59</f>
        <v>3293.2437783302807</v>
      </c>
      <c r="F30" s="365">
        <f>'[35]SEPT-CAT'!$P$59</f>
        <v>106249</v>
      </c>
      <c r="G30" s="347">
        <f>'[35]SEPT-CAT'!$R$59</f>
        <v>20825.690833333279</v>
      </c>
      <c r="H30" s="366">
        <f>'[35]SEPT-CAT'!$S$59</f>
        <v>0.19600834674522377</v>
      </c>
    </row>
    <row r="31" spans="1:12">
      <c r="A31" s="350"/>
      <c r="B31" s="351" t="str">
        <f>'sop011-(AG)'!B11</f>
        <v>2nd Qtr</v>
      </c>
      <c r="C31" s="367">
        <f>+C30+C29+C28</f>
        <v>0.13187475172582225</v>
      </c>
      <c r="D31" s="368">
        <f>+D30+D29+D28</f>
        <v>168765</v>
      </c>
      <c r="E31" s="364">
        <f>+D31*C31</f>
        <v>22255.84247500839</v>
      </c>
      <c r="F31" s="369">
        <f>+F30</f>
        <v>106249</v>
      </c>
      <c r="G31" s="352">
        <f>+G30+G29+G28</f>
        <v>57506.238333333211</v>
      </c>
      <c r="H31" s="366">
        <f>+G31/F31</f>
        <v>0.54124027833987343</v>
      </c>
    </row>
    <row r="32" spans="1:12">
      <c r="A32" s="345">
        <v>7</v>
      </c>
      <c r="B32" s="346">
        <f>'sop011-(AG)'!B12</f>
        <v>43739</v>
      </c>
      <c r="C32" s="362">
        <f>IFERROR('[35]OCT-CAT'!$M$46,0)</f>
        <v>5.5029944889802514E-2</v>
      </c>
      <c r="D32" s="363">
        <f>'[35]OCT-CAT'!$N$59</f>
        <v>57340</v>
      </c>
      <c r="E32" s="364">
        <f>'[35]OCT-CAT'!$O$59</f>
        <v>3610.7946215074708</v>
      </c>
      <c r="F32" s="365">
        <f>'[35]OCT-CAT'!$P$59</f>
        <v>106236</v>
      </c>
      <c r="G32" s="347">
        <f>'[35]OCT-CAT'!$R$59</f>
        <v>17511.813749999979</v>
      </c>
      <c r="H32" s="366">
        <f>'[35]OCT-CAT'!$S$59</f>
        <v>0.16483879052298636</v>
      </c>
    </row>
    <row r="33" spans="1:8">
      <c r="A33" s="345">
        <v>8</v>
      </c>
      <c r="B33" s="346">
        <f>'sop011-(AG)'!B13</f>
        <v>43770</v>
      </c>
      <c r="C33" s="362">
        <f>IFERROR('[35]NOV-CAT'!$M$46,0)</f>
        <v>4.6227220180141644E-2</v>
      </c>
      <c r="D33" s="363">
        <f>'[35]NOV-CAT'!$N$59</f>
        <v>55144</v>
      </c>
      <c r="E33" s="364">
        <f>'[35]NOV-CAT'!$O$59</f>
        <v>3214.9498179583929</v>
      </c>
      <c r="F33" s="365">
        <f>'[35]NOV-CAT'!$P$59</f>
        <v>106146</v>
      </c>
      <c r="G33" s="347">
        <f>'[35]NOV-CAT'!$R$59</f>
        <v>9569.020416666639</v>
      </c>
      <c r="H33" s="366">
        <f>'[35]NOV-CAT'!$S$59</f>
        <v>9.0149609186089344E-2</v>
      </c>
    </row>
    <row r="34" spans="1:8">
      <c r="A34" s="345">
        <v>9</v>
      </c>
      <c r="B34" s="346">
        <f>'sop011-(AG)'!B14</f>
        <v>43800</v>
      </c>
      <c r="C34" s="362">
        <f>IFERROR('[35]DEC-CAT'!$M$46,0)</f>
        <v>5.7742343668666755E-2</v>
      </c>
      <c r="D34" s="363">
        <f>'[35]DEC-CAT'!$N$59</f>
        <v>50557</v>
      </c>
      <c r="E34" s="364">
        <f>'[35]DEC-CAT'!$O$59</f>
        <v>3407.7669050063851</v>
      </c>
      <c r="F34" s="365">
        <f>'[35]DEC-CAT'!$P$59</f>
        <v>106437</v>
      </c>
      <c r="G34" s="347">
        <f>'[35]DEC-CAT'!$R$59</f>
        <v>17928.252916666694</v>
      </c>
      <c r="H34" s="366">
        <f>'[35]DEC-CAT'!$S$59</f>
        <v>0.16844004356254585</v>
      </c>
    </row>
    <row r="35" spans="1:8">
      <c r="A35" s="350"/>
      <c r="B35" s="351" t="str">
        <f>'sop011-(AG)'!B15</f>
        <v>3rd Qtr</v>
      </c>
      <c r="C35" s="367">
        <f>+C34+C33+C32</f>
        <v>0.15899950873861091</v>
      </c>
      <c r="D35" s="368">
        <f>+D34+D33+D32</f>
        <v>163041</v>
      </c>
      <c r="E35" s="364">
        <f>+D35*C35</f>
        <v>25923.43890425186</v>
      </c>
      <c r="F35" s="369">
        <f>+F34</f>
        <v>106437</v>
      </c>
      <c r="G35" s="352">
        <f>+G34+G33+G32</f>
        <v>45009.08708333331</v>
      </c>
      <c r="H35" s="366">
        <f>+G35/F35</f>
        <v>0.42287068484956652</v>
      </c>
    </row>
    <row r="36" spans="1:8">
      <c r="A36" s="345">
        <v>1</v>
      </c>
      <c r="B36" s="346">
        <f>'sop011-(AG)'!B16</f>
        <v>43831</v>
      </c>
      <c r="C36" s="362">
        <f>IFERROR('[35]JAN-CAT'!$M$46,0)</f>
        <v>5.5105303647909804E-2</v>
      </c>
      <c r="D36" s="363">
        <f>'[35]JAN-CAT'!$N$59</f>
        <v>50608</v>
      </c>
      <c r="E36" s="364">
        <f>'[35]JAN-CAT'!$O$59</f>
        <v>3385.3388408690603</v>
      </c>
      <c r="F36" s="365">
        <f>'[35]JAN-CAT'!$P$59</f>
        <v>106381</v>
      </c>
      <c r="G36" s="347">
        <f>'[35]JAN-CAT'!$R$59</f>
        <v>12951.072183333335</v>
      </c>
      <c r="H36" s="366">
        <f>'[35]JAN-CAT'!$S$59</f>
        <v>0.12174234293091186</v>
      </c>
    </row>
    <row r="37" spans="1:8">
      <c r="A37" s="345">
        <v>2</v>
      </c>
      <c r="B37" s="346">
        <f>'sop011-(AG)'!B17</f>
        <v>43862</v>
      </c>
      <c r="C37" s="362">
        <f>IFERROR('[35]FEB-CAT'!$M$46,0)</f>
        <v>5.1358496729496127E-2</v>
      </c>
      <c r="D37" s="363">
        <f>'[35]FEB-CAT'!$N$59</f>
        <v>49432</v>
      </c>
      <c r="E37" s="364">
        <f>'[35]FEB-CAT'!$O$59</f>
        <v>3034.0337106806978</v>
      </c>
      <c r="F37" s="365">
        <f>'[35]FEB-CAT'!$P$59</f>
        <v>106401</v>
      </c>
      <c r="G37" s="347">
        <f>'[35]FEB-CAT'!$R$59</f>
        <v>12816.246666666671</v>
      </c>
      <c r="H37" s="366">
        <f>'[35]FEB-CAT'!$S$59</f>
        <v>0.12045231404466754</v>
      </c>
    </row>
    <row r="38" spans="1:8">
      <c r="A38" s="345">
        <v>3</v>
      </c>
      <c r="B38" s="346">
        <f>'sop011-(AG)'!B18</f>
        <v>43891</v>
      </c>
      <c r="C38" s="362">
        <f>IFERROR('[35]MAR-CAT'!$M$46,0)</f>
        <v>3.2409587144107264E-2</v>
      </c>
      <c r="D38" s="363">
        <f>'[35]MAR-CAT'!$N$59</f>
        <v>48901</v>
      </c>
      <c r="E38" s="364">
        <f>'[35]MAR-CAT'!$O$59</f>
        <v>2136.7622488881207</v>
      </c>
      <c r="F38" s="365">
        <f>'[35]MAR-CAT'!$P$59</f>
        <v>106655</v>
      </c>
      <c r="G38" s="347">
        <f>'[35]MAR-CAT'!$R$59</f>
        <v>7670.5104166666533</v>
      </c>
      <c r="H38" s="366">
        <f>'[35]MAR-CAT'!$S$59</f>
        <v>7.1918901286078044E-2</v>
      </c>
    </row>
    <row r="39" spans="1:8">
      <c r="A39" s="353"/>
      <c r="B39" s="351" t="str">
        <f>'sop011-(AG)'!B19</f>
        <v>4th Qtr</v>
      </c>
      <c r="C39" s="367">
        <f>+C38+C37+C36</f>
        <v>0.13887338752151318</v>
      </c>
      <c r="D39" s="368">
        <f>+D38+D37+D36</f>
        <v>148941</v>
      </c>
      <c r="E39" s="364">
        <f>+D39*C39</f>
        <v>20683.941210841695</v>
      </c>
      <c r="F39" s="369">
        <f>+F38</f>
        <v>106655</v>
      </c>
      <c r="G39" s="352">
        <f>+G38+G37+G36</f>
        <v>33437.82926666666</v>
      </c>
      <c r="H39" s="364">
        <f>+G39/F39</f>
        <v>0.3135139399621833</v>
      </c>
    </row>
    <row r="40" spans="1:8">
      <c r="A40" s="353"/>
      <c r="B40" s="351" t="str">
        <f>'sop011-(AG)'!B20</f>
        <v>Yearly Data</v>
      </c>
      <c r="C40" s="367">
        <f>+C39+C35+C31+C27</f>
        <v>0.60688866843450184</v>
      </c>
      <c r="D40" s="368">
        <f>+D39+D35+D31+D27</f>
        <v>644700</v>
      </c>
      <c r="E40" s="364">
        <f>+D40*C40</f>
        <v>391261.12453972333</v>
      </c>
      <c r="F40" s="369">
        <f>+F39</f>
        <v>106655</v>
      </c>
      <c r="G40" s="352">
        <f>+G39+G35+G31+G27</f>
        <v>177968.97593333316</v>
      </c>
      <c r="H40" s="364">
        <f>+G40/F40</f>
        <v>1.668641657056239</v>
      </c>
    </row>
    <row r="41" spans="1:8" ht="29.25" customHeight="1" thickBot="1">
      <c r="A41" s="951" t="s">
        <v>2096</v>
      </c>
      <c r="B41" s="952"/>
      <c r="C41" s="952"/>
      <c r="D41" s="952"/>
      <c r="E41" s="952"/>
      <c r="F41" s="952"/>
      <c r="G41" s="952"/>
      <c r="H41" s="955"/>
    </row>
    <row r="42" spans="1:8" ht="95.4" thickBot="1">
      <c r="A42" s="338" t="s">
        <v>1814</v>
      </c>
      <c r="B42" s="339" t="s">
        <v>1766</v>
      </c>
      <c r="C42" s="355" t="s">
        <v>2082</v>
      </c>
      <c r="D42" s="355" t="s">
        <v>2083</v>
      </c>
      <c r="E42" s="355" t="s">
        <v>2084</v>
      </c>
      <c r="F42" s="355" t="s">
        <v>2085</v>
      </c>
      <c r="G42" s="340" t="s">
        <v>2086</v>
      </c>
      <c r="H42" s="341" t="s">
        <v>2087</v>
      </c>
    </row>
    <row r="43" spans="1:8" ht="13.8" thickBot="1">
      <c r="A43" s="373">
        <v>1</v>
      </c>
      <c r="B43" s="374">
        <v>2</v>
      </c>
      <c r="C43" s="374">
        <v>3</v>
      </c>
      <c r="D43" s="374">
        <v>4</v>
      </c>
      <c r="E43" s="374" t="s">
        <v>2079</v>
      </c>
      <c r="F43" s="374">
        <v>6</v>
      </c>
      <c r="G43" s="374">
        <v>7</v>
      </c>
      <c r="H43" s="375" t="s">
        <v>2080</v>
      </c>
    </row>
    <row r="44" spans="1:8">
      <c r="A44" s="376">
        <v>1</v>
      </c>
      <c r="B44" s="377">
        <f>'sop011-(AG)'!B4</f>
        <v>43556</v>
      </c>
      <c r="C44" s="378">
        <f>'[35]APR-CAT'!$V$59</f>
        <v>1285</v>
      </c>
      <c r="D44" s="378">
        <f>'[35]APR-CAT'!$W$59</f>
        <v>38566</v>
      </c>
      <c r="E44" s="379">
        <f>'[35]APR-CAT'!$X$59</f>
        <v>49557310</v>
      </c>
      <c r="F44" s="378">
        <f>'[35]APR-CAT'!$Y$59</f>
        <v>105577</v>
      </c>
      <c r="G44" s="378">
        <f>'[35]APR-CAT'!$Z$59</f>
        <v>138459</v>
      </c>
      <c r="H44" s="380">
        <f>'[35]APR-CAT'!$AA$59</f>
        <v>1.3114504106007938</v>
      </c>
    </row>
    <row r="45" spans="1:8">
      <c r="A45" s="345">
        <v>2</v>
      </c>
      <c r="B45" s="346">
        <f>'sop011-(AG)'!B5</f>
        <v>43586</v>
      </c>
      <c r="C45" s="347">
        <f>'[35]MAY-CAT'!$V$59</f>
        <v>1134</v>
      </c>
      <c r="D45" s="347">
        <f>'[35]MAY-CAT'!$W$59</f>
        <v>45748</v>
      </c>
      <c r="E45" s="354">
        <f>'[35]MAY-CAT'!$X$59</f>
        <v>51878232</v>
      </c>
      <c r="F45" s="347">
        <f>'[35]MAY-CAT'!$Y$59</f>
        <v>105905</v>
      </c>
      <c r="G45" s="347">
        <f>'[35]MAY-CAT'!$Z$59</f>
        <v>158468</v>
      </c>
      <c r="H45" s="348">
        <f>'[35]MAY-CAT'!$AA$59</f>
        <v>1.4963221755346774</v>
      </c>
    </row>
    <row r="46" spans="1:8">
      <c r="A46" s="345">
        <v>3</v>
      </c>
      <c r="B46" s="346">
        <f>'sop011-(AG)'!B6</f>
        <v>43617</v>
      </c>
      <c r="C46" s="347">
        <f>'[35]JUNE-CAT'!$V$59</f>
        <v>1733</v>
      </c>
      <c r="D46" s="347">
        <f>'[35]JUNE-CAT'!$W$59</f>
        <v>50315</v>
      </c>
      <c r="E46" s="354">
        <f>'[35]JUNE-CAT'!$X$59</f>
        <v>87195895</v>
      </c>
      <c r="F46" s="347">
        <f>'[35]JUNE-CAT'!$Y$59</f>
        <v>105901</v>
      </c>
      <c r="G46" s="347">
        <f>'[35]JUNE-CAT'!$Z$59</f>
        <v>238991</v>
      </c>
      <c r="H46" s="348">
        <f>'[35]JUNE-CAT'!$AA$59</f>
        <v>2.2567397852711495</v>
      </c>
    </row>
    <row r="47" spans="1:8">
      <c r="A47" s="350"/>
      <c r="B47" s="351" t="str">
        <f>'sop011-(AG)'!B7</f>
        <v>1st Qtr</v>
      </c>
      <c r="C47" s="352">
        <f>+C46+C45+C44</f>
        <v>4152</v>
      </c>
      <c r="D47" s="352">
        <f>+D46+D45+D44</f>
        <v>134629</v>
      </c>
      <c r="E47" s="354">
        <f>+D47*C47</f>
        <v>558979608</v>
      </c>
      <c r="F47" s="352">
        <f>+F46</f>
        <v>105901</v>
      </c>
      <c r="G47" s="352">
        <f>+G46+G45+G44</f>
        <v>535918</v>
      </c>
      <c r="H47" s="348">
        <f>+G47/F47</f>
        <v>5.0605565575395888</v>
      </c>
    </row>
    <row r="48" spans="1:8">
      <c r="A48" s="345">
        <v>4</v>
      </c>
      <c r="B48" s="346">
        <f>'sop011-(AG)'!B8</f>
        <v>43647</v>
      </c>
      <c r="C48" s="347">
        <f>'[35]JULY-CAT'!$V$59</f>
        <v>1774</v>
      </c>
      <c r="D48" s="347">
        <f>'[35]JULY-CAT'!$W$59</f>
        <v>49174</v>
      </c>
      <c r="E48" s="354">
        <f>'[35]JULY-CAT'!$X$59</f>
        <v>87234676</v>
      </c>
      <c r="F48" s="347">
        <f>'[35]JULY-CAT'!$Y$59</f>
        <v>106026</v>
      </c>
      <c r="G48" s="347">
        <f>'[35]JULY-CAT'!$Z$59</f>
        <v>201524</v>
      </c>
      <c r="H48" s="348">
        <f>'[35]JULY-CAT'!$AA$59</f>
        <v>1.9007036010035274</v>
      </c>
    </row>
    <row r="49" spans="1:8">
      <c r="A49" s="345">
        <v>5</v>
      </c>
      <c r="B49" s="346">
        <f>'sop011-(AG)'!B9</f>
        <v>43678</v>
      </c>
      <c r="C49" s="347">
        <f>'[35]AUG-CAT'!$V$59</f>
        <v>1716</v>
      </c>
      <c r="D49" s="347">
        <f>'[35]AUG-CAT'!$W$59</f>
        <v>44857</v>
      </c>
      <c r="E49" s="354">
        <f>'[35]AUG-CAT'!$X$59</f>
        <v>76974612</v>
      </c>
      <c r="F49" s="347">
        <f>'[35]AUG-CAT'!$Y$59</f>
        <v>106210</v>
      </c>
      <c r="G49" s="347">
        <f>'[35]AUG-CAT'!$Z$59</f>
        <v>193763</v>
      </c>
      <c r="H49" s="348">
        <f>'[35]AUG-CAT'!$AA$59</f>
        <v>1.824338574522173</v>
      </c>
    </row>
    <row r="50" spans="1:8">
      <c r="A50" s="345">
        <v>6</v>
      </c>
      <c r="B50" s="346">
        <f>'sop011-(AG)'!B10</f>
        <v>43709</v>
      </c>
      <c r="C50" s="347">
        <f>'[35]SEPT-CAT'!$V$59</f>
        <v>2130</v>
      </c>
      <c r="D50" s="347">
        <f>'[35]SEPT-CAT'!$W$59</f>
        <v>42662</v>
      </c>
      <c r="E50" s="354">
        <f>'[35]SEPT-CAT'!$X$59</f>
        <v>90870060</v>
      </c>
      <c r="F50" s="347">
        <f>'[35]SEPT-CAT'!$Y$59</f>
        <v>106249</v>
      </c>
      <c r="G50" s="347">
        <f>'[35]SEPT-CAT'!$Z$59</f>
        <v>256555</v>
      </c>
      <c r="H50" s="348">
        <f>'[35]SEPT-CAT'!$AA$59</f>
        <v>2.4146580203107795</v>
      </c>
    </row>
    <row r="51" spans="1:8">
      <c r="A51" s="350"/>
      <c r="B51" s="351" t="str">
        <f>'sop011-(AG)'!B11</f>
        <v>2nd Qtr</v>
      </c>
      <c r="C51" s="352">
        <f>+C50+C49+C48</f>
        <v>5620</v>
      </c>
      <c r="D51" s="352">
        <f>+D50+D49+D48</f>
        <v>136693</v>
      </c>
      <c r="E51" s="354">
        <f>+D51*C51</f>
        <v>768214660</v>
      </c>
      <c r="F51" s="352">
        <f>+F50</f>
        <v>106249</v>
      </c>
      <c r="G51" s="352">
        <f>+G50+G49+G48</f>
        <v>651842</v>
      </c>
      <c r="H51" s="348">
        <f>+G51/F51</f>
        <v>6.135041270976668</v>
      </c>
    </row>
    <row r="52" spans="1:8">
      <c r="A52" s="345">
        <v>7</v>
      </c>
      <c r="B52" s="346">
        <f>'sop011-(AG)'!B12</f>
        <v>43739</v>
      </c>
      <c r="C52" s="347">
        <f>'[35]OCT-CAT'!$V$59</f>
        <v>1402</v>
      </c>
      <c r="D52" s="347">
        <f>'[35]OCT-CAT'!$W$59</f>
        <v>45638</v>
      </c>
      <c r="E52" s="354">
        <f>'[35]OCT-CAT'!$X$59</f>
        <v>63984476</v>
      </c>
      <c r="F52" s="347">
        <f>'[35]OCT-CAT'!$Y$59</f>
        <v>106236</v>
      </c>
      <c r="G52" s="347">
        <f>'[35]OCT-CAT'!$Z$59</f>
        <v>155217</v>
      </c>
      <c r="H52" s="348">
        <f>'[35]OCT-CAT'!$AA$59</f>
        <v>1.4610583982830678</v>
      </c>
    </row>
    <row r="53" spans="1:8">
      <c r="A53" s="345">
        <v>8</v>
      </c>
      <c r="B53" s="346">
        <f>'sop011-(AG)'!B13</f>
        <v>43770</v>
      </c>
      <c r="C53" s="347">
        <f>'[35]NOV-CAT'!$V$59</f>
        <v>1446</v>
      </c>
      <c r="D53" s="347">
        <f>'[35]NOV-CAT'!$W$59</f>
        <v>40760</v>
      </c>
      <c r="E53" s="354">
        <f>'[35]NOV-CAT'!$X$59</f>
        <v>58938960</v>
      </c>
      <c r="F53" s="347">
        <f>'[35]NOV-CAT'!$Y$59</f>
        <v>106146</v>
      </c>
      <c r="G53" s="347">
        <f>'[35]NOV-CAT'!$Z$59</f>
        <v>160864</v>
      </c>
      <c r="H53" s="348">
        <f>'[35]NOV-CAT'!$AA$59</f>
        <v>1.5154975222806324</v>
      </c>
    </row>
    <row r="54" spans="1:8">
      <c r="A54" s="345">
        <v>9</v>
      </c>
      <c r="B54" s="346">
        <f>'sop011-(AG)'!B14</f>
        <v>43800</v>
      </c>
      <c r="C54" s="347">
        <f>'[35]DEC-CAT'!$V$59</f>
        <v>1100</v>
      </c>
      <c r="D54" s="347">
        <f>'[35]DEC-CAT'!$W$59</f>
        <v>45337</v>
      </c>
      <c r="E54" s="354">
        <f>'[35]DEC-CAT'!$X$59</f>
        <v>49870700</v>
      </c>
      <c r="F54" s="347">
        <f>'[35]DEC-CAT'!$Y$59</f>
        <v>106437</v>
      </c>
      <c r="G54" s="347">
        <f>'[35]DEC-CAT'!$Z$59</f>
        <v>143466</v>
      </c>
      <c r="H54" s="348">
        <f>'[35]DEC-CAT'!$AA$59</f>
        <v>1.3478959384424589</v>
      </c>
    </row>
    <row r="55" spans="1:8">
      <c r="A55" s="350"/>
      <c r="B55" s="351" t="str">
        <f>'sop011-(AG)'!B15</f>
        <v>3rd Qtr</v>
      </c>
      <c r="C55" s="352">
        <f>+C54+C53+C52</f>
        <v>3948</v>
      </c>
      <c r="D55" s="352">
        <f>+D54+D53+D52</f>
        <v>131735</v>
      </c>
      <c r="E55" s="354">
        <f>D55*C55</f>
        <v>520089780</v>
      </c>
      <c r="F55" s="352">
        <f>+F54</f>
        <v>106437</v>
      </c>
      <c r="G55" s="352">
        <f>+G54+G53+G52</f>
        <v>459547</v>
      </c>
      <c r="H55" s="348">
        <f>+G55/F55</f>
        <v>4.3175493484408616</v>
      </c>
    </row>
    <row r="56" spans="1:8">
      <c r="A56" s="345">
        <v>1</v>
      </c>
      <c r="B56" s="346">
        <f>'sop011-(AG)'!B16</f>
        <v>43831</v>
      </c>
      <c r="C56" s="347">
        <f>'[35]JAN-CAT'!$V$59</f>
        <v>1246</v>
      </c>
      <c r="D56" s="347">
        <f>'[35]JAN-CAT'!$W$59</f>
        <v>39300</v>
      </c>
      <c r="E56" s="354">
        <f>'[35]JAN-CAT'!$X$59</f>
        <v>48967800</v>
      </c>
      <c r="F56" s="347">
        <f>'[35]JAN-CAT'!$Y$59</f>
        <v>106381</v>
      </c>
      <c r="G56" s="347">
        <f>'[35]JAN-CAT'!$Z$59</f>
        <v>157874</v>
      </c>
      <c r="H56" s="348">
        <f>'[35]JAN-CAT'!$AA$59</f>
        <v>1.4840432032035795</v>
      </c>
    </row>
    <row r="57" spans="1:8">
      <c r="A57" s="345">
        <v>2</v>
      </c>
      <c r="B57" s="346">
        <f>'sop011-(AG)'!B17</f>
        <v>43862</v>
      </c>
      <c r="C57" s="347">
        <f>'[35]FEB-CAT'!$V$59</f>
        <v>1310</v>
      </c>
      <c r="D57" s="347">
        <f>'[35]FEB-CAT'!$W$59</f>
        <v>31685</v>
      </c>
      <c r="E57" s="354">
        <f>'[35]FEB-CAT'!$X$59</f>
        <v>41507350</v>
      </c>
      <c r="F57" s="347">
        <f>'[35]FEB-CAT'!$Y$59</f>
        <v>106401</v>
      </c>
      <c r="G57" s="347">
        <f>'[35]FEB-CAT'!$Z$59</f>
        <v>145588</v>
      </c>
      <c r="H57" s="348">
        <f>'[35]FEB-CAT'!$AA$59</f>
        <v>1.3682954107574177</v>
      </c>
    </row>
    <row r="58" spans="1:8">
      <c r="A58" s="381">
        <v>3</v>
      </c>
      <c r="B58" s="346">
        <f>'sop011-(AG)'!B18</f>
        <v>43891</v>
      </c>
      <c r="C58" s="347">
        <f>'[35]MAR-CAT'!$V$59</f>
        <v>1796</v>
      </c>
      <c r="D58" s="347">
        <f>'[35]MAR-CAT'!$W$59</f>
        <v>38259</v>
      </c>
      <c r="E58" s="354">
        <f>'[35]MAR-CAT'!$X$59</f>
        <v>68713164</v>
      </c>
      <c r="F58" s="347">
        <f>'[35]MAR-CAT'!$Y$59</f>
        <v>106655</v>
      </c>
      <c r="G58" s="347">
        <f>'[35]MAR-CAT'!$Z$59</f>
        <v>166626</v>
      </c>
      <c r="H58" s="354">
        <f>'[35]MAR-CAT'!$AA$59</f>
        <v>1.5622896254277812</v>
      </c>
    </row>
    <row r="59" spans="1:8">
      <c r="A59" s="353"/>
      <c r="B59" s="351" t="str">
        <f>'sop011-(AG)'!B19</f>
        <v>4th Qtr</v>
      </c>
      <c r="C59" s="352">
        <f>+C58+C57+C56</f>
        <v>4352</v>
      </c>
      <c r="D59" s="352">
        <f>+D58+D57+D56</f>
        <v>109244</v>
      </c>
      <c r="E59" s="354">
        <f>+D59*C59</f>
        <v>475429888</v>
      </c>
      <c r="F59" s="352">
        <f>+F58</f>
        <v>106655</v>
      </c>
      <c r="G59" s="352">
        <f>+G58+G57+G56</f>
        <v>470088</v>
      </c>
      <c r="H59" s="354">
        <f>+G59/F59</f>
        <v>4.4075570765552481</v>
      </c>
    </row>
    <row r="60" spans="1:8">
      <c r="A60" s="353"/>
      <c r="B60" s="351" t="str">
        <f>'sop011-(AG)'!B20</f>
        <v>Yearly Data</v>
      </c>
      <c r="C60" s="352">
        <f>+C59+C55+C51+C47</f>
        <v>18072</v>
      </c>
      <c r="D60" s="352">
        <f>+D59+D55+D51+D47</f>
        <v>512301</v>
      </c>
      <c r="E60" s="354">
        <f>+D60*C60</f>
        <v>9258303672</v>
      </c>
      <c r="F60" s="352">
        <f>+F59</f>
        <v>106655</v>
      </c>
      <c r="G60" s="352">
        <f>+G59+G55+G51+G47</f>
        <v>2117395</v>
      </c>
      <c r="H60" s="354">
        <f>+G60/F60</f>
        <v>19.852749519478692</v>
      </c>
    </row>
    <row r="62" spans="1:8" ht="14.25" customHeight="1">
      <c r="B62" s="382"/>
      <c r="C62" s="956"/>
      <c r="D62" s="956"/>
      <c r="E62" s="956"/>
      <c r="F62" s="956"/>
      <c r="G62" s="956"/>
      <c r="H62" s="956"/>
    </row>
  </sheetData>
  <mergeCells count="4">
    <mergeCell ref="A1:H1"/>
    <mergeCell ref="A21:H21"/>
    <mergeCell ref="A41:H41"/>
    <mergeCell ref="C62:H62"/>
  </mergeCells>
  <printOptions horizontalCentered="1" verticalCentered="1"/>
  <pageMargins left="0.25" right="0.25" top="0.25" bottom="0.25" header="0" footer="0"/>
  <pageSetup paperSize="9" scale="78" orientation="portrait" r:id="rId1"/>
  <rowBreaks count="1" manualBreakCount="1">
    <brk id="61"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2"/>
  <sheetViews>
    <sheetView view="pageBreakPreview" topLeftCell="A43" zoomScaleNormal="100" zoomScaleSheetLayoutView="100" workbookViewId="0">
      <selection activeCell="J9" sqref="J9"/>
    </sheetView>
  </sheetViews>
  <sheetFormatPr defaultColWidth="9.109375" defaultRowHeight="13.2"/>
  <cols>
    <col min="1" max="1" width="6.109375" style="337" customWidth="1"/>
    <col min="2" max="2" width="13.6640625" style="337" customWidth="1"/>
    <col min="3" max="3" width="14.6640625" style="337" bestFit="1" customWidth="1"/>
    <col min="4" max="4" width="18.44140625" style="337" bestFit="1" customWidth="1"/>
    <col min="5" max="5" width="20.33203125" style="337" customWidth="1"/>
    <col min="6" max="6" width="11.5546875" style="337" bestFit="1" customWidth="1"/>
    <col min="7" max="7" width="14.88671875" style="337" bestFit="1" customWidth="1"/>
    <col min="8" max="8" width="13.5546875" style="337" customWidth="1"/>
    <col min="9" max="16384" width="9.109375" style="337"/>
  </cols>
  <sheetData>
    <row r="1" spans="1:8" ht="30.75" customHeight="1" thickBot="1">
      <c r="A1" s="950" t="s">
        <v>2097</v>
      </c>
      <c r="B1" s="950"/>
      <c r="C1" s="950"/>
      <c r="D1" s="950"/>
      <c r="E1" s="950"/>
      <c r="F1" s="950"/>
      <c r="G1" s="950"/>
      <c r="H1" s="950"/>
    </row>
    <row r="2" spans="1:8" ht="79.8" thickBot="1">
      <c r="A2" s="338" t="s">
        <v>1814</v>
      </c>
      <c r="B2" s="339" t="s">
        <v>1766</v>
      </c>
      <c r="C2" s="340" t="s">
        <v>2063</v>
      </c>
      <c r="D2" s="340" t="s">
        <v>2064</v>
      </c>
      <c r="E2" s="340" t="s">
        <v>2065</v>
      </c>
      <c r="F2" s="341" t="s">
        <v>2066</v>
      </c>
    </row>
    <row r="3" spans="1:8">
      <c r="A3" s="342">
        <v>1</v>
      </c>
      <c r="B3" s="343">
        <v>2</v>
      </c>
      <c r="C3" s="343">
        <v>3</v>
      </c>
      <c r="D3" s="343">
        <v>4</v>
      </c>
      <c r="E3" s="343">
        <v>5</v>
      </c>
      <c r="F3" s="344" t="s">
        <v>2067</v>
      </c>
    </row>
    <row r="4" spans="1:8" ht="13.8">
      <c r="A4" s="345">
        <v>1</v>
      </c>
      <c r="B4" s="346">
        <f>'sop011-(AG)'!B4</f>
        <v>43556</v>
      </c>
      <c r="C4" s="347">
        <f>+'sop011-(AG)'!C4+'SOP011-(JGY)'!C4+'SOP011-(URBAN)'!C4+'SOP011-(Other all)'!C4</f>
        <v>4203818</v>
      </c>
      <c r="D4" s="347">
        <f>+'sop011-(AG)'!D4+'SOP011-(JGY)'!D4+'SOP011-(URBAN)'!D4+'SOP011-(Other all)'!D4</f>
        <v>5270618</v>
      </c>
      <c r="E4" s="347">
        <f>+'sop011-(AG)'!E4+'SOP011-(JGY)'!E4+'SOP011-(URBAN)'!E4+'SOP011-(Other all)'!E4</f>
        <v>23730909</v>
      </c>
      <c r="F4" s="388">
        <f>+E4/D4</f>
        <v>4.5024907895051394</v>
      </c>
    </row>
    <row r="5" spans="1:8">
      <c r="A5" s="345">
        <v>2</v>
      </c>
      <c r="B5" s="346">
        <f>'sop011-(AG)'!B5</f>
        <v>43586</v>
      </c>
      <c r="C5" s="347">
        <f>+'sop011-(AG)'!C5+'SOP011-(JGY)'!C5+'SOP011-(URBAN)'!C5+'SOP011-(Other all)'!C5</f>
        <v>4469625</v>
      </c>
      <c r="D5" s="347">
        <f>+'sop011-(AG)'!D5+'SOP011-(JGY)'!D5+'SOP011-(URBAN)'!D5+'SOP011-(Other all)'!D5</f>
        <v>5320433</v>
      </c>
      <c r="E5" s="347">
        <f>+'sop011-(AG)'!E5+'SOP011-(JGY)'!E5+'SOP011-(URBAN)'!E5+'SOP011-(Other all)'!E5</f>
        <v>26313452</v>
      </c>
      <c r="F5" s="348">
        <f t="shared" ref="F5:F18" si="0">+E5/D5</f>
        <v>4.9457350557745956</v>
      </c>
    </row>
    <row r="6" spans="1:8">
      <c r="A6" s="345">
        <v>3</v>
      </c>
      <c r="B6" s="346">
        <f>'sop011-(AG)'!B6</f>
        <v>43617</v>
      </c>
      <c r="C6" s="347">
        <f>+'sop011-(AG)'!C6+'SOP011-(JGY)'!C6+'SOP011-(URBAN)'!C6+'SOP011-(Other all)'!C6</f>
        <v>4725364</v>
      </c>
      <c r="D6" s="347">
        <f>+'sop011-(AG)'!D6+'SOP011-(JGY)'!D6+'SOP011-(URBAN)'!D6+'SOP011-(Other all)'!D6</f>
        <v>5331214</v>
      </c>
      <c r="E6" s="347">
        <f>+'sop011-(AG)'!E6+'SOP011-(JGY)'!E6+'SOP011-(URBAN)'!E6+'SOP011-(Other all)'!E6</f>
        <v>53411549</v>
      </c>
      <c r="F6" s="348">
        <f t="shared" si="0"/>
        <v>10.018646597191559</v>
      </c>
    </row>
    <row r="7" spans="1:8">
      <c r="A7" s="350"/>
      <c r="B7" s="351" t="str">
        <f>'sop011-(AG)'!B7</f>
        <v>1st Qtr</v>
      </c>
      <c r="C7" s="352">
        <f>+C6+C5+C4</f>
        <v>13398807</v>
      </c>
      <c r="D7" s="352">
        <f>+D6</f>
        <v>5331214</v>
      </c>
      <c r="E7" s="352">
        <f>+E6+E5+E4</f>
        <v>103455910</v>
      </c>
      <c r="F7" s="348">
        <f>+E7/D7</f>
        <v>19.405694462837168</v>
      </c>
    </row>
    <row r="8" spans="1:8">
      <c r="A8" s="345">
        <v>4</v>
      </c>
      <c r="B8" s="346">
        <f>'sop011-(AG)'!B8</f>
        <v>43647</v>
      </c>
      <c r="C8" s="347">
        <f>+'sop011-(AG)'!C8+'SOP011-(JGY)'!C8+'SOP011-(URBAN)'!C8+'SOP011-(Other all)'!C8</f>
        <v>4721221</v>
      </c>
      <c r="D8" s="347">
        <f>+'sop011-(AG)'!D8+'SOP011-(JGY)'!D8+'SOP011-(URBAN)'!D8+'SOP011-(Other all)'!D8</f>
        <v>5364042</v>
      </c>
      <c r="E8" s="347">
        <f>+'sop011-(AG)'!E8+'SOP011-(JGY)'!E8+'SOP011-(URBAN)'!E8+'SOP011-(Other all)'!E8</f>
        <v>49050315</v>
      </c>
      <c r="F8" s="348">
        <f t="shared" si="0"/>
        <v>9.1442824273188013</v>
      </c>
    </row>
    <row r="9" spans="1:8">
      <c r="A9" s="345">
        <v>5</v>
      </c>
      <c r="B9" s="346">
        <f>'sop011-(AG)'!B9</f>
        <v>43678</v>
      </c>
      <c r="C9" s="347">
        <f>+'sop011-(AG)'!C9+'SOP011-(JGY)'!C9+'SOP011-(URBAN)'!C9+'SOP011-(Other all)'!C9</f>
        <v>4611526</v>
      </c>
      <c r="D9" s="347">
        <f>+'sop011-(AG)'!D9+'SOP011-(JGY)'!D9+'SOP011-(URBAN)'!D9+'SOP011-(Other all)'!D9</f>
        <v>5370694</v>
      </c>
      <c r="E9" s="347">
        <f>+'sop011-(AG)'!E9+'SOP011-(JGY)'!E9+'SOP011-(URBAN)'!E9+'SOP011-(Other all)'!E9</f>
        <v>48357885</v>
      </c>
      <c r="F9" s="348">
        <f t="shared" si="0"/>
        <v>9.0040290882332901</v>
      </c>
    </row>
    <row r="10" spans="1:8">
      <c r="A10" s="345">
        <v>6</v>
      </c>
      <c r="B10" s="346">
        <f>'sop011-(AG)'!B10</f>
        <v>43709</v>
      </c>
      <c r="C10" s="347">
        <f>+'sop011-(AG)'!C10+'SOP011-(JGY)'!C10+'SOP011-(URBAN)'!C10+'SOP011-(Other all)'!C10</f>
        <v>4650937</v>
      </c>
      <c r="D10" s="347">
        <f>+'sop011-(AG)'!D10+'SOP011-(JGY)'!D10+'SOP011-(URBAN)'!D10+'SOP011-(Other all)'!D10</f>
        <v>5377306</v>
      </c>
      <c r="E10" s="347">
        <f>+'sop011-(AG)'!E10+'SOP011-(JGY)'!E10+'SOP011-(URBAN)'!E10+'SOP011-(Other all)'!E10</f>
        <v>48900119</v>
      </c>
      <c r="F10" s="348">
        <f t="shared" si="0"/>
        <v>9.0937951085543585</v>
      </c>
    </row>
    <row r="11" spans="1:8">
      <c r="A11" s="350"/>
      <c r="B11" s="351" t="str">
        <f>'sop011-(AG)'!B11</f>
        <v>2nd Qtr</v>
      </c>
      <c r="C11" s="352">
        <f>+C10+C9+C8</f>
        <v>13983684</v>
      </c>
      <c r="D11" s="352">
        <f>+D10</f>
        <v>5377306</v>
      </c>
      <c r="E11" s="352">
        <f>+E10+E9+E8</f>
        <v>146308319</v>
      </c>
      <c r="F11" s="348">
        <f>+E11/D11</f>
        <v>27.208479301717254</v>
      </c>
    </row>
    <row r="12" spans="1:8">
      <c r="A12" s="345">
        <v>7</v>
      </c>
      <c r="B12" s="346">
        <f>'sop011-(AG)'!B12</f>
        <v>43739</v>
      </c>
      <c r="C12" s="347">
        <f>+'sop011-(AG)'!C12+'SOP011-(JGY)'!C12+'SOP011-(URBAN)'!C12+'SOP011-(Other all)'!C12</f>
        <v>4490544</v>
      </c>
      <c r="D12" s="347">
        <f>+'sop011-(AG)'!D12+'SOP011-(JGY)'!D12+'SOP011-(URBAN)'!D12+'SOP011-(Other all)'!D12</f>
        <v>5381563</v>
      </c>
      <c r="E12" s="347">
        <f>+'sop011-(AG)'!E12+'SOP011-(JGY)'!E12+'SOP011-(URBAN)'!E12+'SOP011-(Other all)'!E12</f>
        <v>34317277</v>
      </c>
      <c r="F12" s="348">
        <f t="shared" si="0"/>
        <v>6.376823424718804</v>
      </c>
    </row>
    <row r="13" spans="1:8">
      <c r="A13" s="345">
        <v>8</v>
      </c>
      <c r="B13" s="346">
        <f>'sop011-(AG)'!B13</f>
        <v>43770</v>
      </c>
      <c r="C13" s="347">
        <f>+'sop011-(AG)'!C13+'SOP011-(JGY)'!C13+'SOP011-(URBAN)'!C13+'SOP011-(Other all)'!C13</f>
        <v>4350283</v>
      </c>
      <c r="D13" s="347">
        <f>+'sop011-(AG)'!D13+'SOP011-(JGY)'!D13+'SOP011-(URBAN)'!D13+'SOP011-(Other all)'!D13</f>
        <v>5409808</v>
      </c>
      <c r="E13" s="347">
        <f>+'sop011-(AG)'!E13+'SOP011-(JGY)'!E13+'SOP011-(URBAN)'!E13+'SOP011-(Other all)'!E13</f>
        <v>29895384</v>
      </c>
      <c r="F13" s="348">
        <f t="shared" si="0"/>
        <v>5.5261451053346073</v>
      </c>
    </row>
    <row r="14" spans="1:8">
      <c r="A14" s="345">
        <v>9</v>
      </c>
      <c r="B14" s="346">
        <f>'sop011-(AG)'!B14</f>
        <v>43800</v>
      </c>
      <c r="C14" s="347">
        <f>+'sop011-(AG)'!C14+'SOP011-(JGY)'!C14+'SOP011-(URBAN)'!C14+'SOP011-(Other all)'!C14</f>
        <v>4336080</v>
      </c>
      <c r="D14" s="347">
        <f>+'sop011-(AG)'!D14+'SOP011-(JGY)'!D14+'SOP011-(URBAN)'!D14+'SOP011-(Other all)'!D14</f>
        <v>5416998</v>
      </c>
      <c r="E14" s="347">
        <f>+'sop011-(AG)'!E14+'SOP011-(JGY)'!E14+'SOP011-(URBAN)'!E14+'SOP011-(Other all)'!E14</f>
        <v>27948234</v>
      </c>
      <c r="F14" s="348">
        <f t="shared" si="0"/>
        <v>5.1593583752476926</v>
      </c>
    </row>
    <row r="15" spans="1:8">
      <c r="A15" s="350"/>
      <c r="B15" s="351" t="str">
        <f>'sop011-(AG)'!B15</f>
        <v>3rd Qtr</v>
      </c>
      <c r="C15" s="352">
        <f>+C14+C13+C12</f>
        <v>13176907</v>
      </c>
      <c r="D15" s="352">
        <f>+D14</f>
        <v>5416998</v>
      </c>
      <c r="E15" s="352">
        <f>+E14+E13+E12</f>
        <v>92160895</v>
      </c>
      <c r="F15" s="348">
        <f>+E15/D15</f>
        <v>17.013278387771233</v>
      </c>
    </row>
    <row r="16" spans="1:8">
      <c r="A16" s="345">
        <v>1</v>
      </c>
      <c r="B16" s="346">
        <f>'sop011-(AG)'!B16</f>
        <v>43831</v>
      </c>
      <c r="C16" s="347">
        <f>+'sop011-(AG)'!C16+'SOP011-(JGY)'!C16+'SOP011-(URBAN)'!C16+'SOP011-(Other all)'!C16</f>
        <v>4378902</v>
      </c>
      <c r="D16" s="347">
        <f>+'sop011-(AG)'!D16+'SOP011-(JGY)'!D16+'SOP011-(URBAN)'!D16+'SOP011-(Other all)'!D16</f>
        <v>5427932</v>
      </c>
      <c r="E16" s="347">
        <f>+'sop011-(AG)'!E16+'SOP011-(JGY)'!E16+'SOP011-(URBAN)'!E16+'SOP011-(Other all)'!E16</f>
        <v>26970805</v>
      </c>
      <c r="F16" s="348">
        <f t="shared" si="0"/>
        <v>4.9688914673212556</v>
      </c>
    </row>
    <row r="17" spans="1:12">
      <c r="A17" s="345">
        <v>2</v>
      </c>
      <c r="B17" s="346">
        <f>'sop011-(AG)'!B17</f>
        <v>43862</v>
      </c>
      <c r="C17" s="347">
        <f>+'sop011-(AG)'!C17+'SOP011-(JGY)'!C17+'SOP011-(URBAN)'!C17+'SOP011-(Other all)'!C17</f>
        <v>4055750</v>
      </c>
      <c r="D17" s="347">
        <f>+'sop011-(AG)'!D17+'SOP011-(JGY)'!D17+'SOP011-(URBAN)'!D17+'SOP011-(Other all)'!D17</f>
        <v>5431962</v>
      </c>
      <c r="E17" s="347">
        <f>+'sop011-(AG)'!E17+'SOP011-(JGY)'!E17+'SOP011-(URBAN)'!E17+'SOP011-(Other all)'!E17</f>
        <v>21270962</v>
      </c>
      <c r="F17" s="348">
        <f t="shared" si="0"/>
        <v>3.9158893232316427</v>
      </c>
    </row>
    <row r="18" spans="1:12">
      <c r="A18" s="345">
        <v>3</v>
      </c>
      <c r="B18" s="346">
        <f>'sop011-(AG)'!B18</f>
        <v>43891</v>
      </c>
      <c r="C18" s="347">
        <f>+'sop011-(AG)'!C18+'SOP011-(JGY)'!C18+'SOP011-(URBAN)'!C18+'SOP011-(Other all)'!C18</f>
        <v>4098819</v>
      </c>
      <c r="D18" s="347">
        <f>+'sop011-(AG)'!D18+'SOP011-(JGY)'!D18+'SOP011-(URBAN)'!D18+'SOP011-(Other all)'!D18</f>
        <v>5437503</v>
      </c>
      <c r="E18" s="347">
        <f>+'sop011-(AG)'!E18+'SOP011-(JGY)'!E18+'SOP011-(URBAN)'!E18+'SOP011-(Other all)'!E18</f>
        <v>21026497</v>
      </c>
      <c r="F18" s="348">
        <f t="shared" si="0"/>
        <v>3.8669398435274425</v>
      </c>
    </row>
    <row r="19" spans="1:12">
      <c r="A19" s="350"/>
      <c r="B19" s="351" t="str">
        <f>'sop011-(AG)'!B19</f>
        <v>4th Qtr</v>
      </c>
      <c r="C19" s="352">
        <f>+C18+C17+C16</f>
        <v>12533471</v>
      </c>
      <c r="D19" s="352">
        <f>+D18</f>
        <v>5437503</v>
      </c>
      <c r="E19" s="352">
        <f>+E18+E17+E16</f>
        <v>69268264</v>
      </c>
      <c r="F19" s="348">
        <f>+E19/D19</f>
        <v>12.738984052054775</v>
      </c>
      <c r="I19" s="389">
        <f>+(E19+E15+E11+E7)/D19</f>
        <v>75.6217307834129</v>
      </c>
    </row>
    <row r="20" spans="1:12" ht="13.8" thickBot="1">
      <c r="A20" s="390"/>
      <c r="B20" s="391" t="str">
        <f>'sop011-(AG)'!B20</f>
        <v>Yearly Data</v>
      </c>
      <c r="C20" s="392">
        <f>+C19+C15+C11+C7</f>
        <v>53092869</v>
      </c>
      <c r="D20" s="392">
        <f>+D19</f>
        <v>5437503</v>
      </c>
      <c r="E20" s="392">
        <f>+E19+E15+E11+E7</f>
        <v>411193388</v>
      </c>
      <c r="F20" s="393">
        <f>+E20/D20</f>
        <v>75.6217307834129</v>
      </c>
      <c r="I20" s="389"/>
    </row>
    <row r="21" spans="1:12" ht="31.5" customHeight="1" thickBot="1">
      <c r="A21" s="971" t="s">
        <v>2098</v>
      </c>
      <c r="B21" s="953"/>
      <c r="C21" s="953"/>
      <c r="D21" s="953"/>
      <c r="E21" s="953"/>
      <c r="F21" s="953"/>
      <c r="G21" s="953"/>
      <c r="H21" s="954"/>
    </row>
    <row r="22" spans="1:12" ht="105" customHeight="1" thickBot="1">
      <c r="A22" s="338" t="s">
        <v>1814</v>
      </c>
      <c r="B22" s="339" t="s">
        <v>1766</v>
      </c>
      <c r="C22" s="355" t="s">
        <v>2074</v>
      </c>
      <c r="D22" s="340" t="s">
        <v>2075</v>
      </c>
      <c r="E22" s="340" t="s">
        <v>2076</v>
      </c>
      <c r="F22" s="340" t="s">
        <v>2064</v>
      </c>
      <c r="G22" s="356" t="s">
        <v>2077</v>
      </c>
      <c r="H22" s="357" t="s">
        <v>2078</v>
      </c>
    </row>
    <row r="23" spans="1:12" ht="13.8" thickBot="1">
      <c r="A23" s="373">
        <v>1</v>
      </c>
      <c r="B23" s="374">
        <v>2</v>
      </c>
      <c r="C23" s="374">
        <v>3</v>
      </c>
      <c r="D23" s="374">
        <v>4</v>
      </c>
      <c r="E23" s="374" t="s">
        <v>2079</v>
      </c>
      <c r="F23" s="374">
        <v>6</v>
      </c>
      <c r="G23" s="383">
        <v>7</v>
      </c>
      <c r="H23" s="384" t="s">
        <v>2080</v>
      </c>
      <c r="J23" s="371"/>
      <c r="K23" s="371"/>
      <c r="L23" s="371"/>
    </row>
    <row r="24" spans="1:12">
      <c r="A24" s="345">
        <v>1</v>
      </c>
      <c r="B24" s="346">
        <f>'sop011-(AG)'!B4</f>
        <v>43556</v>
      </c>
      <c r="C24" s="362">
        <f>'[35]APR-CAT'!$M$72</f>
        <v>7.2342012074631978E-2</v>
      </c>
      <c r="D24" s="363">
        <f>'[35]APR-CAT'!$N$72</f>
        <v>4203818</v>
      </c>
      <c r="E24" s="364">
        <f>'[35]APR-CAT'!$O$72</f>
        <v>304112.65251555527</v>
      </c>
      <c r="F24" s="365">
        <f>'[35]APR-CAT'!$P$72</f>
        <v>5270618</v>
      </c>
      <c r="G24" s="347">
        <f>'[35]APR-CAT'!$R$72</f>
        <v>1438435.1958333331</v>
      </c>
      <c r="H24" s="366">
        <f>+G24/F24</f>
        <v>0.27291585082305964</v>
      </c>
    </row>
    <row r="25" spans="1:12">
      <c r="A25" s="345">
        <v>2</v>
      </c>
      <c r="B25" s="346">
        <f>'sop011-(AG)'!B5</f>
        <v>43586</v>
      </c>
      <c r="C25" s="362">
        <f>'[35]MAY-CAT'!$M$72</f>
        <v>7.2269801830153552E-2</v>
      </c>
      <c r="D25" s="363">
        <f>'[35]MAY-CAT'!$N$72</f>
        <v>4469625</v>
      </c>
      <c r="E25" s="364">
        <f>'[35]MAY-CAT'!$O$72</f>
        <v>323018.91300510004</v>
      </c>
      <c r="F25" s="365">
        <f>'[35]MAY-CAT'!$P$72</f>
        <v>5320433</v>
      </c>
      <c r="G25" s="347">
        <f>'[35]MAY-CAT'!$R$72</f>
        <v>1752589.4583333333</v>
      </c>
      <c r="H25" s="366">
        <f t="shared" ref="H25:H38" si="1">+G25/F25</f>
        <v>0.32940729792731782</v>
      </c>
    </row>
    <row r="26" spans="1:12">
      <c r="A26" s="345">
        <v>3</v>
      </c>
      <c r="B26" s="346">
        <f>'sop011-(AG)'!B6</f>
        <v>43617</v>
      </c>
      <c r="C26" s="362">
        <f>'[35]JUNE-CAT'!$M$72</f>
        <v>9.3772751931708934E-2</v>
      </c>
      <c r="D26" s="363">
        <f>'[35]JUNE-CAT'!$N$72</f>
        <v>4725364</v>
      </c>
      <c r="E26" s="364">
        <f>'[35]JUNE-CAT'!$O$72</f>
        <v>443110.38615902787</v>
      </c>
      <c r="F26" s="365">
        <f>'[35]JUNE-CAT'!$P$72</f>
        <v>5331214</v>
      </c>
      <c r="G26" s="347">
        <f>'[35]JUNE-CAT'!$R$72</f>
        <v>3838599.384583334</v>
      </c>
      <c r="H26" s="366">
        <f t="shared" si="1"/>
        <v>0.72002350394925696</v>
      </c>
    </row>
    <row r="27" spans="1:12">
      <c r="A27" s="350"/>
      <c r="B27" s="351" t="str">
        <f>'sop011-(AG)'!B7</f>
        <v>1st Qtr</v>
      </c>
      <c r="C27" s="367">
        <f>+C26+C25+C24</f>
        <v>0.23838456583649448</v>
      </c>
      <c r="D27" s="368">
        <f>+D26+D25+D24</f>
        <v>13398807</v>
      </c>
      <c r="E27" s="364">
        <f>+D27*C27</f>
        <v>3194068.7894219831</v>
      </c>
      <c r="F27" s="369">
        <f>+F26</f>
        <v>5331214</v>
      </c>
      <c r="G27" s="352">
        <f>+G26+G25+G24</f>
        <v>7029624.0387500003</v>
      </c>
      <c r="H27" s="366">
        <f>+G27/F27</f>
        <v>1.3185784773880771</v>
      </c>
    </row>
    <row r="28" spans="1:12">
      <c r="A28" s="345">
        <v>4</v>
      </c>
      <c r="B28" s="346">
        <f>'sop011-(AG)'!B8</f>
        <v>43647</v>
      </c>
      <c r="C28" s="362">
        <f>IFERROR('[35]JULY-CAT'!$M$72,0)</f>
        <v>9.2689314342234957E-2</v>
      </c>
      <c r="D28" s="363">
        <f>'[35]JULY-CAT'!$N$72</f>
        <v>4721221</v>
      </c>
      <c r="E28" s="364">
        <f>'[35]JULY-CAT'!$O$72</f>
        <v>437606.73734816088</v>
      </c>
      <c r="F28" s="365">
        <f>'[35]JULY-CAT'!$P$72</f>
        <v>5364042</v>
      </c>
      <c r="G28" s="347">
        <f>'[35]JULY-CAT'!$R$72</f>
        <v>3564083.6474999995</v>
      </c>
      <c r="H28" s="366">
        <f t="shared" si="1"/>
        <v>0.66443992189099177</v>
      </c>
    </row>
    <row r="29" spans="1:12">
      <c r="A29" s="345">
        <v>5</v>
      </c>
      <c r="B29" s="346">
        <f>'sop011-(AG)'!B9</f>
        <v>43678</v>
      </c>
      <c r="C29" s="362">
        <f>IFERROR('[35]AUG-CAT'!$M$72,0)</f>
        <v>0.10937523209740543</v>
      </c>
      <c r="D29" s="363">
        <f>'[35]AUG-CAT'!$N$72</f>
        <v>4611526</v>
      </c>
      <c r="E29" s="364">
        <f>'[35]AUG-CAT'!$O$72</f>
        <v>504386.7265732197</v>
      </c>
      <c r="F29" s="365">
        <f>'[35]AUG-CAT'!$P$72</f>
        <v>5370694</v>
      </c>
      <c r="G29" s="347">
        <f>'[35]AUG-CAT'!$R$72</f>
        <v>3732842.7475000005</v>
      </c>
      <c r="H29" s="366">
        <f t="shared" si="1"/>
        <v>0.69503917882865796</v>
      </c>
    </row>
    <row r="30" spans="1:12">
      <c r="A30" s="345">
        <v>6</v>
      </c>
      <c r="B30" s="346">
        <f>'sop011-(AG)'!B10</f>
        <v>43709</v>
      </c>
      <c r="C30" s="362">
        <f>IFERROR('[35]SEPT-CAT'!$M$72,0)</f>
        <v>0.1003252534989255</v>
      </c>
      <c r="D30" s="363">
        <f>'[35]SEPT-CAT'!$N$72</f>
        <v>4650937</v>
      </c>
      <c r="E30" s="364">
        <f>'[35]SEPT-CAT'!$O$72</f>
        <v>466606.43353253207</v>
      </c>
      <c r="F30" s="365">
        <f>'[35]SEPT-CAT'!$P$72</f>
        <v>5377306</v>
      </c>
      <c r="G30" s="347">
        <f>'[35]SEPT-CAT'!$R$72</f>
        <v>3669894.9391666669</v>
      </c>
      <c r="H30" s="366">
        <f t="shared" si="1"/>
        <v>0.68247835238810417</v>
      </c>
    </row>
    <row r="31" spans="1:12">
      <c r="A31" s="350"/>
      <c r="B31" s="351" t="str">
        <f>'sop011-(AG)'!B11</f>
        <v>2nd Qtr</v>
      </c>
      <c r="C31" s="367">
        <f>+C30+C29+C28</f>
        <v>0.30238979993856585</v>
      </c>
      <c r="D31" s="368">
        <f>+D30+D29+D28</f>
        <v>13983684</v>
      </c>
      <c r="E31" s="364">
        <f>+D31*C31</f>
        <v>4228523.4071641238</v>
      </c>
      <c r="F31" s="369">
        <f>+F30</f>
        <v>5377306</v>
      </c>
      <c r="G31" s="352">
        <f>+G30+G29+G28</f>
        <v>10966821.334166666</v>
      </c>
      <c r="H31" s="366">
        <f>+G31/F31</f>
        <v>2.0394638754362626</v>
      </c>
    </row>
    <row r="32" spans="1:12">
      <c r="A32" s="345">
        <v>7</v>
      </c>
      <c r="B32" s="346">
        <f>'sop011-(AG)'!B12</f>
        <v>43739</v>
      </c>
      <c r="C32" s="362">
        <f>IFERROR('[35]OCT-CAT'!$M$72,0)</f>
        <v>8.7465888015873905E-2</v>
      </c>
      <c r="D32" s="363">
        <f>'[35]OCT-CAT'!$N$72</f>
        <v>4490544</v>
      </c>
      <c r="E32" s="364">
        <f>'[35]OCT-CAT'!$O$72</f>
        <v>392769.41863435449</v>
      </c>
      <c r="F32" s="365">
        <f>'[35]OCT-CAT'!$P$72</f>
        <v>5381563</v>
      </c>
      <c r="G32" s="347">
        <f>'[35]OCT-CAT'!$R$72</f>
        <v>2426140.0691666673</v>
      </c>
      <c r="H32" s="366">
        <f t="shared" si="1"/>
        <v>0.45082442947646756</v>
      </c>
    </row>
    <row r="33" spans="1:9">
      <c r="A33" s="345">
        <v>8</v>
      </c>
      <c r="B33" s="346">
        <f>'sop011-(AG)'!B13</f>
        <v>43770</v>
      </c>
      <c r="C33" s="362">
        <f>IFERROR('[35]NOV-CAT'!$M$72,0)</f>
        <v>8.8040546386376303E-2</v>
      </c>
      <c r="D33" s="363">
        <f>'[35]NOV-CAT'!$N$72</f>
        <v>4350283</v>
      </c>
      <c r="E33" s="364">
        <f>'[35]NOV-CAT'!$O$72</f>
        <v>383001.29225536424</v>
      </c>
      <c r="F33" s="365">
        <f>'[35]NOV-CAT'!$P$72</f>
        <v>5409808</v>
      </c>
      <c r="G33" s="347">
        <f>'[35]NOV-CAT'!$R$72</f>
        <v>2057046.7695833335</v>
      </c>
      <c r="H33" s="366">
        <f t="shared" si="1"/>
        <v>0.38024395127947858</v>
      </c>
    </row>
    <row r="34" spans="1:9">
      <c r="A34" s="345">
        <v>9</v>
      </c>
      <c r="B34" s="346">
        <f>'sop011-(AG)'!B14</f>
        <v>43800</v>
      </c>
      <c r="C34" s="362">
        <f>IFERROR('[35]DEC-CAT'!$M$72,0)</f>
        <v>7.0277137033085926E-2</v>
      </c>
      <c r="D34" s="363">
        <f>'[35]DEC-CAT'!$N$72</f>
        <v>4336080</v>
      </c>
      <c r="E34" s="364">
        <f>'[35]DEC-CAT'!$O$72</f>
        <v>304727.28834642324</v>
      </c>
      <c r="F34" s="365">
        <f>'[35]DEC-CAT'!$P$72</f>
        <v>5416998</v>
      </c>
      <c r="G34" s="347">
        <f>'[35]DEC-CAT'!$R$72</f>
        <v>1821258.6904166669</v>
      </c>
      <c r="H34" s="366">
        <f t="shared" si="1"/>
        <v>0.33621180779772614</v>
      </c>
    </row>
    <row r="35" spans="1:9">
      <c r="A35" s="350"/>
      <c r="B35" s="351" t="str">
        <f>'sop011-(AG)'!B15</f>
        <v>3rd Qtr</v>
      </c>
      <c r="C35" s="367">
        <f>+C34+C33+C32</f>
        <v>0.24578357143533613</v>
      </c>
      <c r="D35" s="368">
        <f>+D34+D33+D32</f>
        <v>13176907</v>
      </c>
      <c r="E35" s="364">
        <f>+D35*C35</f>
        <v>3238667.2629312808</v>
      </c>
      <c r="F35" s="369">
        <f>+F34</f>
        <v>5416998</v>
      </c>
      <c r="G35" s="352">
        <f>+G34+G33+G32</f>
        <v>6304445.5291666677</v>
      </c>
      <c r="H35" s="366">
        <f>+G35/F35</f>
        <v>1.1638264457854088</v>
      </c>
    </row>
    <row r="36" spans="1:9">
      <c r="A36" s="345">
        <v>1</v>
      </c>
      <c r="B36" s="346">
        <f>'sop011-(AG)'!B16</f>
        <v>43831</v>
      </c>
      <c r="C36" s="362">
        <f>IFERROR('[35]JAN-CAT'!$M$72,0)</f>
        <v>7.8269581259851242E-2</v>
      </c>
      <c r="D36" s="363">
        <f>'[35]JAN-CAT'!$N$72</f>
        <v>4378902</v>
      </c>
      <c r="E36" s="364">
        <f>'[35]JAN-CAT'!$O$72</f>
        <v>342734.8259179251</v>
      </c>
      <c r="F36" s="365">
        <f>'[35]JAN-CAT'!$P$72</f>
        <v>5427932</v>
      </c>
      <c r="G36" s="347">
        <f>'[35]JAN-CAT'!$R$72</f>
        <v>1866801.0986500001</v>
      </c>
      <c r="H36" s="366">
        <f t="shared" si="1"/>
        <v>0.34392492364495358</v>
      </c>
    </row>
    <row r="37" spans="1:9">
      <c r="A37" s="345">
        <v>2</v>
      </c>
      <c r="B37" s="346">
        <f>'sop011-(AG)'!B17</f>
        <v>43862</v>
      </c>
      <c r="C37" s="362">
        <f>IFERROR('[35]FEB-CAT'!$M$72,0)</f>
        <v>7.4073753904561959E-2</v>
      </c>
      <c r="D37" s="363">
        <f>'[35]FEB-CAT'!$N$72</f>
        <v>4055750</v>
      </c>
      <c r="E37" s="364">
        <f>'[35]FEB-CAT'!$O$72</f>
        <v>300424.62739842717</v>
      </c>
      <c r="F37" s="365">
        <f>'[35]FEB-CAT'!$P$72</f>
        <v>5431962</v>
      </c>
      <c r="G37" s="347">
        <f>'[35]FEB-CAT'!$R$72</f>
        <v>1409651.8945833335</v>
      </c>
      <c r="H37" s="366">
        <f t="shared" si="1"/>
        <v>0.25951063254553947</v>
      </c>
    </row>
    <row r="38" spans="1:9">
      <c r="A38" s="345">
        <v>3</v>
      </c>
      <c r="B38" s="346">
        <f>'sop011-(AG)'!B18</f>
        <v>43891</v>
      </c>
      <c r="C38" s="362">
        <f>IFERROR('[35]MAR-CAT'!$M$72,0)</f>
        <v>6.7311269926631126E-2</v>
      </c>
      <c r="D38" s="363">
        <f>'[35]MAR-CAT'!$N$72</f>
        <v>4098819</v>
      </c>
      <c r="E38" s="364">
        <f>'[35]MAR-CAT'!$O$72</f>
        <v>275896.71208940429</v>
      </c>
      <c r="F38" s="365">
        <f>'[35]MAR-CAT'!$P$72</f>
        <v>5437503</v>
      </c>
      <c r="G38" s="347">
        <f>'[35]MAR-CAT'!$R$72</f>
        <v>1111385.6674999997</v>
      </c>
      <c r="H38" s="366">
        <f t="shared" si="1"/>
        <v>0.20439265366842091</v>
      </c>
    </row>
    <row r="39" spans="1:9" ht="13.8" thickBot="1">
      <c r="A39" s="350"/>
      <c r="B39" s="351" t="str">
        <f>'sop011-(AG)'!B19</f>
        <v>4th Qtr</v>
      </c>
      <c r="C39" s="367">
        <f>+C38+C37+C36</f>
        <v>0.21965460509104434</v>
      </c>
      <c r="D39" s="368">
        <f>+D38+D37+D36</f>
        <v>12533471</v>
      </c>
      <c r="E39" s="364">
        <f>+D39*C39</f>
        <v>2753034.6229250566</v>
      </c>
      <c r="F39" s="369">
        <f>+F38</f>
        <v>5437503</v>
      </c>
      <c r="G39" s="352">
        <f>+G38+G37+G36</f>
        <v>4387838.6607333329</v>
      </c>
      <c r="H39" s="366">
        <f>+G39/F39</f>
        <v>0.80695838893943284</v>
      </c>
      <c r="I39" s="394">
        <f>+(G39+G35+G31+G27)/F39</f>
        <v>5.276085284516931</v>
      </c>
    </row>
    <row r="40" spans="1:9" ht="13.8" thickBot="1">
      <c r="A40" s="390"/>
      <c r="B40" s="391" t="str">
        <f>'sop011-(AG)'!B20</f>
        <v>Yearly Data</v>
      </c>
      <c r="C40" s="395">
        <f>+C39+C35+C31+C27</f>
        <v>1.0062125423014407</v>
      </c>
      <c r="D40" s="396">
        <f>+D39+D35+D31+D27</f>
        <v>53092869</v>
      </c>
      <c r="E40" s="397">
        <f>+D40*C40</f>
        <v>53422710.694567353</v>
      </c>
      <c r="F40" s="398">
        <f>+F39</f>
        <v>5437503</v>
      </c>
      <c r="G40" s="392">
        <f>+G39+G35+G31+G27</f>
        <v>28688729.562816665</v>
      </c>
      <c r="H40" s="399">
        <f>+G40/F40</f>
        <v>5.276085284516931</v>
      </c>
      <c r="I40" s="400"/>
    </row>
    <row r="41" spans="1:9" ht="29.25" customHeight="1" thickBot="1">
      <c r="A41" s="971" t="s">
        <v>2099</v>
      </c>
      <c r="B41" s="953"/>
      <c r="C41" s="953"/>
      <c r="D41" s="953"/>
      <c r="E41" s="953"/>
      <c r="F41" s="953"/>
      <c r="G41" s="953"/>
      <c r="H41" s="954"/>
    </row>
    <row r="42" spans="1:9" ht="82.2" thickBot="1">
      <c r="A42" s="338" t="s">
        <v>1814</v>
      </c>
      <c r="B42" s="339" t="s">
        <v>1766</v>
      </c>
      <c r="C42" s="355" t="s">
        <v>2082</v>
      </c>
      <c r="D42" s="355" t="s">
        <v>2083</v>
      </c>
      <c r="E42" s="355" t="s">
        <v>2084</v>
      </c>
      <c r="F42" s="355" t="s">
        <v>2085</v>
      </c>
      <c r="G42" s="340" t="s">
        <v>2086</v>
      </c>
      <c r="H42" s="341" t="s">
        <v>2087</v>
      </c>
    </row>
    <row r="43" spans="1:9" ht="13.8" thickBot="1">
      <c r="A43" s="373">
        <v>1</v>
      </c>
      <c r="B43" s="374">
        <v>2</v>
      </c>
      <c r="C43" s="374">
        <v>3</v>
      </c>
      <c r="D43" s="374">
        <v>4</v>
      </c>
      <c r="E43" s="374" t="s">
        <v>2079</v>
      </c>
      <c r="F43" s="374">
        <v>6</v>
      </c>
      <c r="G43" s="374">
        <v>7</v>
      </c>
      <c r="H43" s="375" t="s">
        <v>2080</v>
      </c>
    </row>
    <row r="44" spans="1:9">
      <c r="A44" s="376">
        <v>1</v>
      </c>
      <c r="B44" s="377">
        <f>'sop011-(AG)'!B4</f>
        <v>43556</v>
      </c>
      <c r="C44" s="378">
        <f>+'sop011-(AG)'!C44+'SOP011-(JGY)'!C44+'SOP011-(URBAN)'!C44+'SOP011-(Other all)'!C44</f>
        <v>44208</v>
      </c>
      <c r="D44" s="378">
        <f>+'sop011-(AG)'!D44+'SOP011-(JGY)'!D44+'SOP011-(URBAN)'!D44+'SOP011-(Other all)'!D44</f>
        <v>4502922</v>
      </c>
      <c r="E44" s="379">
        <f>+D44*C44</f>
        <v>199065175776</v>
      </c>
      <c r="F44" s="378">
        <f>+'sop011-(AG)'!F44+'SOP011-(JGY)'!F44+'SOP011-(URBAN)'!F44+'SOP011-(Other all)'!F44</f>
        <v>5270618</v>
      </c>
      <c r="G44" s="378">
        <f>+'sop011-(AG)'!G44+'SOP011-(JGY)'!G44+'SOP011-(URBAN)'!G44+'SOP011-(Other all)'!G44</f>
        <v>32096263</v>
      </c>
      <c r="H44" s="380">
        <f>+G44/F44</f>
        <v>6.0896583664382433</v>
      </c>
    </row>
    <row r="45" spans="1:9">
      <c r="A45" s="345">
        <v>2</v>
      </c>
      <c r="B45" s="346">
        <f>'sop011-(AG)'!B5</f>
        <v>43586</v>
      </c>
      <c r="C45" s="347">
        <f>+'sop011-(AG)'!C45+'SOP011-(JGY)'!C45+'SOP011-(URBAN)'!C45+'SOP011-(Other all)'!C45</f>
        <v>44069</v>
      </c>
      <c r="D45" s="347">
        <f>+'sop011-(AG)'!D45+'SOP011-(JGY)'!D45+'SOP011-(URBAN)'!D45+'SOP011-(Other all)'!D45</f>
        <v>4485322</v>
      </c>
      <c r="E45" s="354">
        <f t="shared" ref="E45:E58" si="2">+D45*C45</f>
        <v>197663655218</v>
      </c>
      <c r="F45" s="347">
        <f>+'sop011-(AG)'!F45+'SOP011-(JGY)'!F45+'SOP011-(URBAN)'!F45+'SOP011-(Other all)'!F45</f>
        <v>5320433</v>
      </c>
      <c r="G45" s="347">
        <f>+'sop011-(AG)'!G45+'SOP011-(JGY)'!G45+'SOP011-(URBAN)'!G45+'SOP011-(Other all)'!G45</f>
        <v>31707215</v>
      </c>
      <c r="H45" s="348">
        <f t="shared" ref="H45:H58" si="3">+G45/F45</f>
        <v>5.9595177685725957</v>
      </c>
    </row>
    <row r="46" spans="1:9">
      <c r="A46" s="345">
        <v>3</v>
      </c>
      <c r="B46" s="346">
        <f>'sop011-(AG)'!B6</f>
        <v>43617</v>
      </c>
      <c r="C46" s="347">
        <f>+'sop011-(AG)'!C46+'SOP011-(JGY)'!C46+'SOP011-(URBAN)'!C46+'SOP011-(Other all)'!C46</f>
        <v>77038</v>
      </c>
      <c r="D46" s="347">
        <f>+'sop011-(AG)'!D46+'SOP011-(JGY)'!D46+'SOP011-(URBAN)'!D46+'SOP011-(Other all)'!D46</f>
        <v>4754587</v>
      </c>
      <c r="E46" s="354">
        <f t="shared" si="2"/>
        <v>366283873306</v>
      </c>
      <c r="F46" s="347">
        <f>+'sop011-(AG)'!F46+'SOP011-(JGY)'!F46+'SOP011-(URBAN)'!F46+'SOP011-(Other all)'!F46</f>
        <v>5331214</v>
      </c>
      <c r="G46" s="347">
        <f>+'sop011-(AG)'!G46+'SOP011-(JGY)'!G46+'SOP011-(URBAN)'!G46+'SOP011-(Other all)'!G46</f>
        <v>57116225</v>
      </c>
      <c r="H46" s="348">
        <f t="shared" si="3"/>
        <v>10.713549484226295</v>
      </c>
    </row>
    <row r="47" spans="1:9">
      <c r="A47" s="350"/>
      <c r="B47" s="351" t="str">
        <f>'sop011-(AG)'!B7</f>
        <v>1st Qtr</v>
      </c>
      <c r="C47" s="352">
        <f>+C46+C45+C44</f>
        <v>165315</v>
      </c>
      <c r="D47" s="352">
        <f>+D46+D45+D44</f>
        <v>13742831</v>
      </c>
      <c r="E47" s="354">
        <f>+D47*C47</f>
        <v>2271896106765</v>
      </c>
      <c r="F47" s="352">
        <f>+F46</f>
        <v>5331214</v>
      </c>
      <c r="G47" s="352">
        <f>+G46+G45+G44</f>
        <v>120919703</v>
      </c>
      <c r="H47" s="348">
        <f>+G47/F47</f>
        <v>22.681457356617084</v>
      </c>
    </row>
    <row r="48" spans="1:9">
      <c r="A48" s="345">
        <v>4</v>
      </c>
      <c r="B48" s="346">
        <f>'sop011-(AG)'!B8</f>
        <v>43647</v>
      </c>
      <c r="C48" s="347">
        <f>+'sop011-(AG)'!C48+'SOP011-(JGY)'!C48+'SOP011-(URBAN)'!C48+'SOP011-(Other all)'!C48</f>
        <v>80591</v>
      </c>
      <c r="D48" s="347">
        <f>+'sop011-(AG)'!D48+'SOP011-(JGY)'!D48+'SOP011-(URBAN)'!D48+'SOP011-(Other all)'!D48</f>
        <v>4837099</v>
      </c>
      <c r="E48" s="354">
        <f t="shared" si="2"/>
        <v>389826645509</v>
      </c>
      <c r="F48" s="347">
        <f>+'sop011-(AG)'!F48+'SOP011-(JGY)'!F48+'SOP011-(URBAN)'!F48+'SOP011-(Other all)'!F48</f>
        <v>5364042</v>
      </c>
      <c r="G48" s="347">
        <f>+'sop011-(AG)'!G48+'SOP011-(JGY)'!G48+'SOP011-(URBAN)'!G48+'SOP011-(Other all)'!G48</f>
        <v>56992330</v>
      </c>
      <c r="H48" s="348">
        <f t="shared" si="3"/>
        <v>10.624885114620653</v>
      </c>
    </row>
    <row r="49" spans="1:9">
      <c r="A49" s="345">
        <v>5</v>
      </c>
      <c r="B49" s="346">
        <f>'sop011-(AG)'!B9</f>
        <v>43678</v>
      </c>
      <c r="C49" s="347">
        <f>+'sop011-(AG)'!C49+'SOP011-(JGY)'!C49+'SOP011-(URBAN)'!C49+'SOP011-(Other all)'!C49</f>
        <v>72320</v>
      </c>
      <c r="D49" s="347">
        <f>+'sop011-(AG)'!D49+'SOP011-(JGY)'!D49+'SOP011-(URBAN)'!D49+'SOP011-(Other all)'!D49</f>
        <v>4873649</v>
      </c>
      <c r="E49" s="354">
        <f t="shared" si="2"/>
        <v>352462295680</v>
      </c>
      <c r="F49" s="347">
        <f>+'sop011-(AG)'!F49+'SOP011-(JGY)'!F49+'SOP011-(URBAN)'!F49+'SOP011-(Other all)'!F49</f>
        <v>5370694</v>
      </c>
      <c r="G49" s="347">
        <f>+'sop011-(AG)'!G49+'SOP011-(JGY)'!G49+'SOP011-(URBAN)'!G49+'SOP011-(Other all)'!G49</f>
        <v>52295943</v>
      </c>
      <c r="H49" s="348">
        <f t="shared" si="3"/>
        <v>9.7372784597297848</v>
      </c>
    </row>
    <row r="50" spans="1:9">
      <c r="A50" s="345">
        <v>6</v>
      </c>
      <c r="B50" s="346">
        <f>'sop011-(AG)'!B10</f>
        <v>43709</v>
      </c>
      <c r="C50" s="347">
        <f>+'sop011-(AG)'!C50+'SOP011-(JGY)'!C50+'SOP011-(URBAN)'!C50+'SOP011-(Other all)'!C50</f>
        <v>79128</v>
      </c>
      <c r="D50" s="347">
        <f>+'sop011-(AG)'!D50+'SOP011-(JGY)'!D50+'SOP011-(URBAN)'!D50+'SOP011-(Other all)'!D50</f>
        <v>4707047</v>
      </c>
      <c r="E50" s="354">
        <f t="shared" si="2"/>
        <v>372459215016</v>
      </c>
      <c r="F50" s="347">
        <f>+'sop011-(AG)'!F50+'SOP011-(JGY)'!F50+'SOP011-(URBAN)'!F50+'SOP011-(Other all)'!F50</f>
        <v>5377306</v>
      </c>
      <c r="G50" s="347">
        <f>+'sop011-(AG)'!G50+'SOP011-(JGY)'!G50+'SOP011-(URBAN)'!G50+'SOP011-(Other all)'!G50</f>
        <v>54603513</v>
      </c>
      <c r="H50" s="348">
        <f t="shared" si="3"/>
        <v>10.154436626816477</v>
      </c>
    </row>
    <row r="51" spans="1:9">
      <c r="A51" s="350"/>
      <c r="B51" s="351" t="str">
        <f>'sop011-(AG)'!B11</f>
        <v>2nd Qtr</v>
      </c>
      <c r="C51" s="352">
        <f>+C50+C49+C48</f>
        <v>232039</v>
      </c>
      <c r="D51" s="352">
        <f>+D50+D49+D48</f>
        <v>14417795</v>
      </c>
      <c r="E51" s="354">
        <f>+D51*C51</f>
        <v>3345490734005</v>
      </c>
      <c r="F51" s="352">
        <f>+F50</f>
        <v>5377306</v>
      </c>
      <c r="G51" s="352">
        <f>+G50+G49+G48</f>
        <v>163891786</v>
      </c>
      <c r="H51" s="348">
        <f>+G51/F51</f>
        <v>30.478419119164876</v>
      </c>
    </row>
    <row r="52" spans="1:9">
      <c r="A52" s="345">
        <v>7</v>
      </c>
      <c r="B52" s="346">
        <f>'sop011-(AG)'!B12</f>
        <v>43739</v>
      </c>
      <c r="C52" s="347">
        <f>+'sop011-(AG)'!C52+'SOP011-(JGY)'!C52+'SOP011-(URBAN)'!C52+'SOP011-(Other all)'!C52</f>
        <v>69421</v>
      </c>
      <c r="D52" s="347">
        <f>+'sop011-(AG)'!D52+'SOP011-(JGY)'!D52+'SOP011-(URBAN)'!D52+'SOP011-(Other all)'!D52</f>
        <v>4578532</v>
      </c>
      <c r="E52" s="354">
        <f t="shared" si="2"/>
        <v>317846269972</v>
      </c>
      <c r="F52" s="347">
        <f>+'sop011-(AG)'!F52+'SOP011-(JGY)'!F52+'SOP011-(URBAN)'!F52+'SOP011-(Other all)'!F52</f>
        <v>5381563</v>
      </c>
      <c r="G52" s="347">
        <f>+'sop011-(AG)'!G52+'SOP011-(JGY)'!G52+'SOP011-(URBAN)'!G52+'SOP011-(Other all)'!G52</f>
        <v>45420625</v>
      </c>
      <c r="H52" s="348">
        <f t="shared" si="3"/>
        <v>8.4400433480013142</v>
      </c>
    </row>
    <row r="53" spans="1:9">
      <c r="A53" s="345">
        <v>8</v>
      </c>
      <c r="B53" s="346">
        <f>'sop011-(AG)'!B13</f>
        <v>43770</v>
      </c>
      <c r="C53" s="347">
        <f>+'sop011-(AG)'!C53+'SOP011-(JGY)'!C53+'SOP011-(URBAN)'!C53+'SOP011-(Other all)'!C53</f>
        <v>68559</v>
      </c>
      <c r="D53" s="347">
        <f>+'sop011-(AG)'!D53+'SOP011-(JGY)'!D53+'SOP011-(URBAN)'!D53+'SOP011-(Other all)'!D53</f>
        <v>4765648</v>
      </c>
      <c r="E53" s="354">
        <f t="shared" si="2"/>
        <v>326728061232</v>
      </c>
      <c r="F53" s="347">
        <f>+'sop011-(AG)'!F53+'SOP011-(JGY)'!F53+'SOP011-(URBAN)'!F53+'SOP011-(Other all)'!F53</f>
        <v>5409808</v>
      </c>
      <c r="G53" s="347">
        <f>+'sop011-(AG)'!G53+'SOP011-(JGY)'!G53+'SOP011-(URBAN)'!G53+'SOP011-(Other all)'!G53</f>
        <v>45350184</v>
      </c>
      <c r="H53" s="348">
        <f t="shared" si="3"/>
        <v>8.3829562897611147</v>
      </c>
    </row>
    <row r="54" spans="1:9">
      <c r="A54" s="345">
        <v>9</v>
      </c>
      <c r="B54" s="346">
        <f>'sop011-(AG)'!B14</f>
        <v>43800</v>
      </c>
      <c r="C54" s="347">
        <f>+'sop011-(AG)'!C54+'SOP011-(JGY)'!C54+'SOP011-(URBAN)'!C54+'SOP011-(Other all)'!C54</f>
        <v>53576</v>
      </c>
      <c r="D54" s="347">
        <f>+'sop011-(AG)'!D54+'SOP011-(JGY)'!D54+'SOP011-(URBAN)'!D54+'SOP011-(Other all)'!D54</f>
        <v>4835270</v>
      </c>
      <c r="E54" s="354">
        <f t="shared" si="2"/>
        <v>259054425520</v>
      </c>
      <c r="F54" s="347">
        <f>+'sop011-(AG)'!F54+'SOP011-(JGY)'!F54+'SOP011-(URBAN)'!F54+'SOP011-(Other all)'!F54</f>
        <v>5416998</v>
      </c>
      <c r="G54" s="347">
        <f>+'sop011-(AG)'!G54+'SOP011-(JGY)'!G54+'SOP011-(URBAN)'!G54+'SOP011-(Other all)'!G54</f>
        <v>36989695</v>
      </c>
      <c r="H54" s="348">
        <f t="shared" si="3"/>
        <v>6.828449078253306</v>
      </c>
    </row>
    <row r="55" spans="1:9">
      <c r="A55" s="350"/>
      <c r="B55" s="351" t="str">
        <f>'sop011-(AG)'!B15</f>
        <v>3rd Qtr</v>
      </c>
      <c r="C55" s="352">
        <f>+C54+C53+C52</f>
        <v>191556</v>
      </c>
      <c r="D55" s="352">
        <f>+D54+D53+D52</f>
        <v>14179450</v>
      </c>
      <c r="E55" s="354">
        <f>+D55*C55</f>
        <v>2716158724200</v>
      </c>
      <c r="F55" s="352">
        <f>+F54</f>
        <v>5416998</v>
      </c>
      <c r="G55" s="352">
        <f>+G54+G53+G52</f>
        <v>127760504</v>
      </c>
      <c r="H55" s="348">
        <f>+G55/F55</f>
        <v>23.585111901462767</v>
      </c>
    </row>
    <row r="56" spans="1:9">
      <c r="A56" s="345">
        <v>1</v>
      </c>
      <c r="B56" s="346">
        <f>'sop011-(AG)'!B16</f>
        <v>43831</v>
      </c>
      <c r="C56" s="347">
        <f>+'sop011-(AG)'!C56+'SOP011-(JGY)'!C56+'SOP011-(URBAN)'!C56+'SOP011-(Other all)'!C56</f>
        <v>50241</v>
      </c>
      <c r="D56" s="347">
        <f>+'sop011-(AG)'!D56+'SOP011-(JGY)'!D56+'SOP011-(URBAN)'!D56+'SOP011-(Other all)'!D56</f>
        <v>4938650</v>
      </c>
      <c r="E56" s="354">
        <f t="shared" si="2"/>
        <v>248122714650</v>
      </c>
      <c r="F56" s="347">
        <f>+'sop011-(AG)'!F56+'SOP011-(JGY)'!F56+'SOP011-(URBAN)'!F56+'SOP011-(Other all)'!F56</f>
        <v>5427932</v>
      </c>
      <c r="G56" s="347">
        <f>+'sop011-(AG)'!G56+'SOP011-(JGY)'!G56+'SOP011-(URBAN)'!G56+'SOP011-(Other all)'!G56</f>
        <v>39426889</v>
      </c>
      <c r="H56" s="348">
        <f t="shared" si="3"/>
        <v>7.2637035615037178</v>
      </c>
    </row>
    <row r="57" spans="1:9">
      <c r="A57" s="345">
        <v>2</v>
      </c>
      <c r="B57" s="346">
        <f>'sop011-(AG)'!B17</f>
        <v>43862</v>
      </c>
      <c r="C57" s="347">
        <f>+'sop011-(AG)'!C57+'SOP011-(JGY)'!C57+'SOP011-(URBAN)'!C57+'SOP011-(Other all)'!C57</f>
        <v>47276</v>
      </c>
      <c r="D57" s="347">
        <f>+'sop011-(AG)'!D57+'SOP011-(JGY)'!D57+'SOP011-(URBAN)'!D57+'SOP011-(Other all)'!D57</f>
        <v>4674829</v>
      </c>
      <c r="E57" s="354">
        <f t="shared" si="2"/>
        <v>221007215804</v>
      </c>
      <c r="F57" s="347">
        <f>+'sop011-(AG)'!F57+'SOP011-(JGY)'!F57+'SOP011-(URBAN)'!F57+'SOP011-(Other all)'!F57</f>
        <v>5431962</v>
      </c>
      <c r="G57" s="347">
        <f>+'sop011-(AG)'!G57+'SOP011-(JGY)'!G57+'SOP011-(URBAN)'!G57+'SOP011-(Other all)'!G57</f>
        <v>32273819</v>
      </c>
      <c r="H57" s="348">
        <f t="shared" si="3"/>
        <v>5.9414662694621203</v>
      </c>
    </row>
    <row r="58" spans="1:9">
      <c r="A58" s="345">
        <v>3</v>
      </c>
      <c r="B58" s="346">
        <f>'sop011-(AG)'!B18</f>
        <v>43891</v>
      </c>
      <c r="C58" s="347">
        <f>+'sop011-(AG)'!C58+'SOP011-(JGY)'!C58+'SOP011-(URBAN)'!C58+'SOP011-(Other all)'!C58</f>
        <v>61931</v>
      </c>
      <c r="D58" s="347">
        <f>+'sop011-(AG)'!D58+'SOP011-(JGY)'!D58+'SOP011-(URBAN)'!D58+'SOP011-(Other all)'!D58</f>
        <v>4821027</v>
      </c>
      <c r="E58" s="354">
        <f t="shared" si="2"/>
        <v>298571023137</v>
      </c>
      <c r="F58" s="347">
        <f>+'sop011-(AG)'!F58+'SOP011-(JGY)'!F58+'SOP011-(URBAN)'!F58+'SOP011-(Other all)'!F58</f>
        <v>5437503</v>
      </c>
      <c r="G58" s="347">
        <f>+'sop011-(AG)'!G58+'SOP011-(JGY)'!G58+'SOP011-(URBAN)'!G58+'SOP011-(Other all)'!G58</f>
        <v>41102381</v>
      </c>
      <c r="H58" s="348">
        <f t="shared" si="3"/>
        <v>7.5590544041998688</v>
      </c>
    </row>
    <row r="59" spans="1:9">
      <c r="A59" s="350"/>
      <c r="B59" s="351" t="str">
        <f>'sop011-(AG)'!B19</f>
        <v>4th Qtr</v>
      </c>
      <c r="C59" s="352">
        <f>+C58+C57+C56</f>
        <v>159448</v>
      </c>
      <c r="D59" s="352">
        <f>+D58+D57+D56</f>
        <v>14434506</v>
      </c>
      <c r="E59" s="354">
        <f>+D59*C59</f>
        <v>2301553112688</v>
      </c>
      <c r="F59" s="352">
        <f>+F58</f>
        <v>5437503</v>
      </c>
      <c r="G59" s="352">
        <f>+G58+G57+G56</f>
        <v>112803089</v>
      </c>
      <c r="H59" s="348">
        <f>+G59/F59</f>
        <v>20.745384232431689</v>
      </c>
      <c r="I59" s="349">
        <f>+(G59+G55+G51+G47)/F59</f>
        <v>96.620651427686568</v>
      </c>
    </row>
    <row r="60" spans="1:9" ht="13.8" thickBot="1">
      <c r="A60" s="390"/>
      <c r="B60" s="391" t="str">
        <f>'sop011-(AG)'!B20</f>
        <v>Yearly Data</v>
      </c>
      <c r="C60" s="392">
        <f>+C59+C55+C51+C47</f>
        <v>748358</v>
      </c>
      <c r="D60" s="392">
        <f>+D59+D55+D51+D47</f>
        <v>56774582</v>
      </c>
      <c r="E60" s="401">
        <f>+D60*C60</f>
        <v>42487712636356</v>
      </c>
      <c r="F60" s="392">
        <f>+F59</f>
        <v>5437503</v>
      </c>
      <c r="G60" s="392">
        <f>+G59+G55+G51+G47</f>
        <v>525375082</v>
      </c>
      <c r="H60" s="393">
        <f>+G60/F60</f>
        <v>96.620651427686568</v>
      </c>
      <c r="I60" s="349"/>
    </row>
    <row r="62" spans="1:9" ht="14.25" customHeight="1">
      <c r="B62" s="382"/>
      <c r="C62" s="956"/>
      <c r="D62" s="956"/>
      <c r="E62" s="956"/>
      <c r="F62" s="956"/>
      <c r="G62" s="956"/>
      <c r="H62" s="956"/>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80"/>
  <sheetViews>
    <sheetView view="pageBreakPreview" zoomScaleNormal="100" zoomScaleSheetLayoutView="100" workbookViewId="0">
      <selection activeCell="D9" sqref="D9"/>
    </sheetView>
  </sheetViews>
  <sheetFormatPr defaultRowHeight="13.2"/>
  <cols>
    <col min="1" max="7" width="8.88671875" style="644"/>
    <col min="8" max="10" width="9.109375" style="644" customWidth="1"/>
    <col min="11" max="11" width="8.88671875" style="644"/>
    <col min="12" max="12" width="3.44140625" style="644" bestFit="1" customWidth="1"/>
    <col min="13" max="13" width="4.6640625" style="644" bestFit="1" customWidth="1"/>
    <col min="14" max="14" width="4.109375" style="644" customWidth="1"/>
    <col min="15" max="15" width="4.44140625" style="644" bestFit="1" customWidth="1"/>
    <col min="16" max="16" width="4.6640625" style="644" bestFit="1" customWidth="1"/>
    <col min="17" max="17" width="2.88671875" style="644" customWidth="1"/>
    <col min="18" max="18" width="3.44140625" style="644" bestFit="1" customWidth="1"/>
    <col min="19" max="19" width="4.6640625" style="644" bestFit="1" customWidth="1"/>
    <col min="20" max="21" width="3.44140625" style="644" bestFit="1" customWidth="1"/>
    <col min="22" max="22" width="4.6640625" style="644" bestFit="1" customWidth="1"/>
    <col min="23" max="23" width="2.88671875" style="644" customWidth="1"/>
    <col min="24" max="24" width="3.44140625" style="644" bestFit="1" customWidth="1"/>
    <col min="25" max="25" width="4.6640625" style="644" bestFit="1" customWidth="1"/>
    <col min="26" max="26" width="3.44140625" style="644" bestFit="1" customWidth="1"/>
    <col min="27" max="27" width="4.44140625" style="644" bestFit="1" customWidth="1"/>
    <col min="28" max="28" width="4.6640625" style="644" bestFit="1" customWidth="1"/>
    <col min="29" max="29" width="2.88671875" style="644" customWidth="1"/>
    <col min="30" max="30" width="3.44140625" style="644" bestFit="1" customWidth="1"/>
    <col min="31" max="31" width="4.6640625" style="644" bestFit="1" customWidth="1"/>
    <col min="32" max="33" width="3.44140625" style="644" bestFit="1" customWidth="1"/>
    <col min="34" max="34" width="4.6640625" style="644" bestFit="1" customWidth="1"/>
    <col min="35" max="35" width="4" style="644" customWidth="1"/>
    <col min="36" max="40" width="3.6640625" style="644" customWidth="1"/>
    <col min="41" max="263" width="8.88671875" style="644"/>
    <col min="264" max="266" width="9.109375" style="644" customWidth="1"/>
    <col min="267" max="268" width="0" style="644" hidden="1" customWidth="1"/>
    <col min="269" max="519" width="8.88671875" style="644"/>
    <col min="520" max="522" width="9.109375" style="644" customWidth="1"/>
    <col min="523" max="524" width="0" style="644" hidden="1" customWidth="1"/>
    <col min="525" max="775" width="8.88671875" style="644"/>
    <col min="776" max="778" width="9.109375" style="644" customWidth="1"/>
    <col min="779" max="780" width="0" style="644" hidden="1" customWidth="1"/>
    <col min="781" max="1031" width="8.88671875" style="644"/>
    <col min="1032" max="1034" width="9.109375" style="644" customWidth="1"/>
    <col min="1035" max="1036" width="0" style="644" hidden="1" customWidth="1"/>
    <col min="1037" max="1287" width="8.88671875" style="644"/>
    <col min="1288" max="1290" width="9.109375" style="644" customWidth="1"/>
    <col min="1291" max="1292" width="0" style="644" hidden="1" customWidth="1"/>
    <col min="1293" max="1543" width="8.88671875" style="644"/>
    <col min="1544" max="1546" width="9.109375" style="644" customWidth="1"/>
    <col min="1547" max="1548" width="0" style="644" hidden="1" customWidth="1"/>
    <col min="1549" max="1799" width="8.88671875" style="644"/>
    <col min="1800" max="1802" width="9.109375" style="644" customWidth="1"/>
    <col min="1803" max="1804" width="0" style="644" hidden="1" customWidth="1"/>
    <col min="1805" max="2055" width="8.88671875" style="644"/>
    <col min="2056" max="2058" width="9.109375" style="644" customWidth="1"/>
    <col min="2059" max="2060" width="0" style="644" hidden="1" customWidth="1"/>
    <col min="2061" max="2311" width="8.88671875" style="644"/>
    <col min="2312" max="2314" width="9.109375" style="644" customWidth="1"/>
    <col min="2315" max="2316" width="0" style="644" hidden="1" customWidth="1"/>
    <col min="2317" max="2567" width="8.88671875" style="644"/>
    <col min="2568" max="2570" width="9.109375" style="644" customWidth="1"/>
    <col min="2571" max="2572" width="0" style="644" hidden="1" customWidth="1"/>
    <col min="2573" max="2823" width="8.88671875" style="644"/>
    <col min="2824" max="2826" width="9.109375" style="644" customWidth="1"/>
    <col min="2827" max="2828" width="0" style="644" hidden="1" customWidth="1"/>
    <col min="2829" max="3079" width="8.88671875" style="644"/>
    <col min="3080" max="3082" width="9.109375" style="644" customWidth="1"/>
    <col min="3083" max="3084" width="0" style="644" hidden="1" customWidth="1"/>
    <col min="3085" max="3335" width="8.88671875" style="644"/>
    <col min="3336" max="3338" width="9.109375" style="644" customWidth="1"/>
    <col min="3339" max="3340" width="0" style="644" hidden="1" customWidth="1"/>
    <col min="3341" max="3591" width="8.88671875" style="644"/>
    <col min="3592" max="3594" width="9.109375" style="644" customWidth="1"/>
    <col min="3595" max="3596" width="0" style="644" hidden="1" customWidth="1"/>
    <col min="3597" max="3847" width="8.88671875" style="644"/>
    <col min="3848" max="3850" width="9.109375" style="644" customWidth="1"/>
    <col min="3851" max="3852" width="0" style="644" hidden="1" customWidth="1"/>
    <col min="3853" max="4103" width="8.88671875" style="644"/>
    <col min="4104" max="4106" width="9.109375" style="644" customWidth="1"/>
    <col min="4107" max="4108" width="0" style="644" hidden="1" customWidth="1"/>
    <col min="4109" max="4359" width="8.88671875" style="644"/>
    <col min="4360" max="4362" width="9.109375" style="644" customWidth="1"/>
    <col min="4363" max="4364" width="0" style="644" hidden="1" customWidth="1"/>
    <col min="4365" max="4615" width="8.88671875" style="644"/>
    <col min="4616" max="4618" width="9.109375" style="644" customWidth="1"/>
    <col min="4619" max="4620" width="0" style="644" hidden="1" customWidth="1"/>
    <col min="4621" max="4871" width="8.88671875" style="644"/>
    <col min="4872" max="4874" width="9.109375" style="644" customWidth="1"/>
    <col min="4875" max="4876" width="0" style="644" hidden="1" customWidth="1"/>
    <col min="4877" max="5127" width="8.88671875" style="644"/>
    <col min="5128" max="5130" width="9.109375" style="644" customWidth="1"/>
    <col min="5131" max="5132" width="0" style="644" hidden="1" customWidth="1"/>
    <col min="5133" max="5383" width="8.88671875" style="644"/>
    <col min="5384" max="5386" width="9.109375" style="644" customWidth="1"/>
    <col min="5387" max="5388" width="0" style="644" hidden="1" customWidth="1"/>
    <col min="5389" max="5639" width="8.88671875" style="644"/>
    <col min="5640" max="5642" width="9.109375" style="644" customWidth="1"/>
    <col min="5643" max="5644" width="0" style="644" hidden="1" customWidth="1"/>
    <col min="5645" max="5895" width="8.88671875" style="644"/>
    <col min="5896" max="5898" width="9.109375" style="644" customWidth="1"/>
    <col min="5899" max="5900" width="0" style="644" hidden="1" customWidth="1"/>
    <col min="5901" max="6151" width="8.88671875" style="644"/>
    <col min="6152" max="6154" width="9.109375" style="644" customWidth="1"/>
    <col min="6155" max="6156" width="0" style="644" hidden="1" customWidth="1"/>
    <col min="6157" max="6407" width="8.88671875" style="644"/>
    <col min="6408" max="6410" width="9.109375" style="644" customWidth="1"/>
    <col min="6411" max="6412" width="0" style="644" hidden="1" customWidth="1"/>
    <col min="6413" max="6663" width="8.88671875" style="644"/>
    <col min="6664" max="6666" width="9.109375" style="644" customWidth="1"/>
    <col min="6667" max="6668" width="0" style="644" hidden="1" customWidth="1"/>
    <col min="6669" max="6919" width="8.88671875" style="644"/>
    <col min="6920" max="6922" width="9.109375" style="644" customWidth="1"/>
    <col min="6923" max="6924" width="0" style="644" hidden="1" customWidth="1"/>
    <col min="6925" max="7175" width="8.88671875" style="644"/>
    <col min="7176" max="7178" width="9.109375" style="644" customWidth="1"/>
    <col min="7179" max="7180" width="0" style="644" hidden="1" customWidth="1"/>
    <col min="7181" max="7431" width="8.88671875" style="644"/>
    <col min="7432" max="7434" width="9.109375" style="644" customWidth="1"/>
    <col min="7435" max="7436" width="0" style="644" hidden="1" customWidth="1"/>
    <col min="7437" max="7687" width="8.88671875" style="644"/>
    <col min="7688" max="7690" width="9.109375" style="644" customWidth="1"/>
    <col min="7691" max="7692" width="0" style="644" hidden="1" customWidth="1"/>
    <col min="7693" max="7943" width="8.88671875" style="644"/>
    <col min="7944" max="7946" width="9.109375" style="644" customWidth="1"/>
    <col min="7947" max="7948" width="0" style="644" hidden="1" customWidth="1"/>
    <col min="7949" max="8199" width="8.88671875" style="644"/>
    <col min="8200" max="8202" width="9.109375" style="644" customWidth="1"/>
    <col min="8203" max="8204" width="0" style="644" hidden="1" customWidth="1"/>
    <col min="8205" max="8455" width="8.88671875" style="644"/>
    <col min="8456" max="8458" width="9.109375" style="644" customWidth="1"/>
    <col min="8459" max="8460" width="0" style="644" hidden="1" customWidth="1"/>
    <col min="8461" max="8711" width="8.88671875" style="644"/>
    <col min="8712" max="8714" width="9.109375" style="644" customWidth="1"/>
    <col min="8715" max="8716" width="0" style="644" hidden="1" customWidth="1"/>
    <col min="8717" max="8967" width="8.88671875" style="644"/>
    <col min="8968" max="8970" width="9.109375" style="644" customWidth="1"/>
    <col min="8971" max="8972" width="0" style="644" hidden="1" customWidth="1"/>
    <col min="8973" max="9223" width="8.88671875" style="644"/>
    <col min="9224" max="9226" width="9.109375" style="644" customWidth="1"/>
    <col min="9227" max="9228" width="0" style="644" hidden="1" customWidth="1"/>
    <col min="9229" max="9479" width="8.88671875" style="644"/>
    <col min="9480" max="9482" width="9.109375" style="644" customWidth="1"/>
    <col min="9483" max="9484" width="0" style="644" hidden="1" customWidth="1"/>
    <col min="9485" max="9735" width="8.88671875" style="644"/>
    <col min="9736" max="9738" width="9.109375" style="644" customWidth="1"/>
    <col min="9739" max="9740" width="0" style="644" hidden="1" customWidth="1"/>
    <col min="9741" max="9991" width="8.88671875" style="644"/>
    <col min="9992" max="9994" width="9.109375" style="644" customWidth="1"/>
    <col min="9995" max="9996" width="0" style="644" hidden="1" customWidth="1"/>
    <col min="9997" max="10247" width="8.88671875" style="644"/>
    <col min="10248" max="10250" width="9.109375" style="644" customWidth="1"/>
    <col min="10251" max="10252" width="0" style="644" hidden="1" customWidth="1"/>
    <col min="10253" max="10503" width="8.88671875" style="644"/>
    <col min="10504" max="10506" width="9.109375" style="644" customWidth="1"/>
    <col min="10507" max="10508" width="0" style="644" hidden="1" customWidth="1"/>
    <col min="10509" max="10759" width="8.88671875" style="644"/>
    <col min="10760" max="10762" width="9.109375" style="644" customWidth="1"/>
    <col min="10763" max="10764" width="0" style="644" hidden="1" customWidth="1"/>
    <col min="10765" max="11015" width="8.88671875" style="644"/>
    <col min="11016" max="11018" width="9.109375" style="644" customWidth="1"/>
    <col min="11019" max="11020" width="0" style="644" hidden="1" customWidth="1"/>
    <col min="11021" max="11271" width="8.88671875" style="644"/>
    <col min="11272" max="11274" width="9.109375" style="644" customWidth="1"/>
    <col min="11275" max="11276" width="0" style="644" hidden="1" customWidth="1"/>
    <col min="11277" max="11527" width="8.88671875" style="644"/>
    <col min="11528" max="11530" width="9.109375" style="644" customWidth="1"/>
    <col min="11531" max="11532" width="0" style="644" hidden="1" customWidth="1"/>
    <col min="11533" max="11783" width="8.88671875" style="644"/>
    <col min="11784" max="11786" width="9.109375" style="644" customWidth="1"/>
    <col min="11787" max="11788" width="0" style="644" hidden="1" customWidth="1"/>
    <col min="11789" max="12039" width="8.88671875" style="644"/>
    <col min="12040" max="12042" width="9.109375" style="644" customWidth="1"/>
    <col min="12043" max="12044" width="0" style="644" hidden="1" customWidth="1"/>
    <col min="12045" max="12295" width="8.88671875" style="644"/>
    <col min="12296" max="12298" width="9.109375" style="644" customWidth="1"/>
    <col min="12299" max="12300" width="0" style="644" hidden="1" customWidth="1"/>
    <col min="12301" max="12551" width="8.88671875" style="644"/>
    <col min="12552" max="12554" width="9.109375" style="644" customWidth="1"/>
    <col min="12555" max="12556" width="0" style="644" hidden="1" customWidth="1"/>
    <col min="12557" max="12807" width="8.88671875" style="644"/>
    <col min="12808" max="12810" width="9.109375" style="644" customWidth="1"/>
    <col min="12811" max="12812" width="0" style="644" hidden="1" customWidth="1"/>
    <col min="12813" max="13063" width="8.88671875" style="644"/>
    <col min="13064" max="13066" width="9.109375" style="644" customWidth="1"/>
    <col min="13067" max="13068" width="0" style="644" hidden="1" customWidth="1"/>
    <col min="13069" max="13319" width="8.88671875" style="644"/>
    <col min="13320" max="13322" width="9.109375" style="644" customWidth="1"/>
    <col min="13323" max="13324" width="0" style="644" hidden="1" customWidth="1"/>
    <col min="13325" max="13575" width="8.88671875" style="644"/>
    <col min="13576" max="13578" width="9.109375" style="644" customWidth="1"/>
    <col min="13579" max="13580" width="0" style="644" hidden="1" customWidth="1"/>
    <col min="13581" max="13831" width="8.88671875" style="644"/>
    <col min="13832" max="13834" width="9.109375" style="644" customWidth="1"/>
    <col min="13835" max="13836" width="0" style="644" hidden="1" customWidth="1"/>
    <col min="13837" max="14087" width="8.88671875" style="644"/>
    <col min="14088" max="14090" width="9.109375" style="644" customWidth="1"/>
    <col min="14091" max="14092" width="0" style="644" hidden="1" customWidth="1"/>
    <col min="14093" max="14343" width="8.88671875" style="644"/>
    <col min="14344" max="14346" width="9.109375" style="644" customWidth="1"/>
    <col min="14347" max="14348" width="0" style="644" hidden="1" customWidth="1"/>
    <col min="14349" max="14599" width="8.88671875" style="644"/>
    <col min="14600" max="14602" width="9.109375" style="644" customWidth="1"/>
    <col min="14603" max="14604" width="0" style="644" hidden="1" customWidth="1"/>
    <col min="14605" max="14855" width="8.88671875" style="644"/>
    <col min="14856" max="14858" width="9.109375" style="644" customWidth="1"/>
    <col min="14859" max="14860" width="0" style="644" hidden="1" customWidth="1"/>
    <col min="14861" max="15111" width="8.88671875" style="644"/>
    <col min="15112" max="15114" width="9.109375" style="644" customWidth="1"/>
    <col min="15115" max="15116" width="0" style="644" hidden="1" customWidth="1"/>
    <col min="15117" max="15367" width="8.88671875" style="644"/>
    <col min="15368" max="15370" width="9.109375" style="644" customWidth="1"/>
    <col min="15371" max="15372" width="0" style="644" hidden="1" customWidth="1"/>
    <col min="15373" max="15623" width="8.88671875" style="644"/>
    <col min="15624" max="15626" width="9.109375" style="644" customWidth="1"/>
    <col min="15627" max="15628" width="0" style="644" hidden="1" customWidth="1"/>
    <col min="15629" max="15879" width="8.88671875" style="644"/>
    <col min="15880" max="15882" width="9.109375" style="644" customWidth="1"/>
    <col min="15883" max="15884" width="0" style="644" hidden="1" customWidth="1"/>
    <col min="15885" max="16135" width="8.88671875" style="644"/>
    <col min="16136" max="16138" width="9.109375" style="644" customWidth="1"/>
    <col min="16139" max="16140" width="0" style="644" hidden="1" customWidth="1"/>
    <col min="16141" max="16384" width="8.88671875" style="644"/>
  </cols>
  <sheetData>
    <row r="1" spans="1:40" ht="18">
      <c r="A1" s="471" t="s">
        <v>1045</v>
      </c>
    </row>
    <row r="2" spans="1:40" ht="13.8" thickBot="1">
      <c r="A2" s="778" t="s">
        <v>1046</v>
      </c>
      <c r="B2" s="778"/>
      <c r="C2" s="778"/>
      <c r="D2" s="778"/>
      <c r="E2" s="778"/>
      <c r="F2" s="778"/>
      <c r="G2" s="778"/>
      <c r="H2" s="778"/>
      <c r="I2" s="778"/>
      <c r="J2" s="778"/>
    </row>
    <row r="3" spans="1:40" ht="12.75" customHeight="1">
      <c r="A3" s="779" t="s">
        <v>1047</v>
      </c>
      <c r="B3" s="779" t="s">
        <v>1048</v>
      </c>
      <c r="C3" s="782" t="s">
        <v>1049</v>
      </c>
      <c r="D3" s="782"/>
      <c r="E3" s="782"/>
      <c r="F3" s="782"/>
      <c r="G3" s="782"/>
      <c r="H3" s="783" t="s">
        <v>1050</v>
      </c>
      <c r="I3" s="784"/>
      <c r="J3" s="785"/>
    </row>
    <row r="4" spans="1:40">
      <c r="A4" s="780"/>
      <c r="B4" s="780"/>
      <c r="C4" s="789" t="s">
        <v>1051</v>
      </c>
      <c r="D4" s="789"/>
      <c r="E4" s="789" t="s">
        <v>1052</v>
      </c>
      <c r="F4" s="789"/>
      <c r="G4" s="789"/>
      <c r="H4" s="786"/>
      <c r="I4" s="787"/>
      <c r="J4" s="788"/>
      <c r="L4" s="790" t="s">
        <v>2275</v>
      </c>
      <c r="M4" s="790"/>
      <c r="N4" s="790"/>
      <c r="O4" s="790"/>
      <c r="P4" s="790"/>
      <c r="R4" s="790" t="s">
        <v>2068</v>
      </c>
      <c r="S4" s="790"/>
      <c r="T4" s="790"/>
      <c r="U4" s="790"/>
      <c r="V4" s="790"/>
      <c r="X4" s="790" t="s">
        <v>2069</v>
      </c>
      <c r="Y4" s="790"/>
      <c r="Z4" s="790"/>
      <c r="AA4" s="790"/>
      <c r="AB4" s="790"/>
      <c r="AD4" s="790" t="s">
        <v>2070</v>
      </c>
      <c r="AE4" s="790"/>
      <c r="AF4" s="790"/>
      <c r="AG4" s="790"/>
      <c r="AH4" s="790"/>
      <c r="AJ4" s="790" t="s">
        <v>2071</v>
      </c>
      <c r="AK4" s="790"/>
      <c r="AL4" s="790"/>
      <c r="AM4" s="790"/>
      <c r="AN4" s="790"/>
    </row>
    <row r="5" spans="1:40" ht="27" thickBot="1">
      <c r="A5" s="781"/>
      <c r="B5" s="781"/>
      <c r="C5" s="472" t="s">
        <v>1053</v>
      </c>
      <c r="D5" s="472" t="s">
        <v>1054</v>
      </c>
      <c r="E5" s="472" t="s">
        <v>1053</v>
      </c>
      <c r="F5" s="472" t="s">
        <v>1055</v>
      </c>
      <c r="G5" s="472" t="s">
        <v>1054</v>
      </c>
      <c r="H5" s="472" t="s">
        <v>1053</v>
      </c>
      <c r="I5" s="472" t="s">
        <v>1055</v>
      </c>
      <c r="J5" s="473" t="s">
        <v>1054</v>
      </c>
      <c r="L5" s="641" t="s">
        <v>1053</v>
      </c>
      <c r="M5" s="641" t="s">
        <v>1054</v>
      </c>
      <c r="N5" s="641" t="s">
        <v>1053</v>
      </c>
      <c r="O5" s="641" t="s">
        <v>1055</v>
      </c>
      <c r="P5" s="641" t="s">
        <v>1054</v>
      </c>
      <c r="R5" s="646" t="s">
        <v>1053</v>
      </c>
      <c r="S5" s="646" t="s">
        <v>1054</v>
      </c>
      <c r="T5" s="646" t="s">
        <v>1053</v>
      </c>
      <c r="U5" s="646" t="s">
        <v>1055</v>
      </c>
      <c r="V5" s="646" t="s">
        <v>1054</v>
      </c>
      <c r="X5" s="641" t="s">
        <v>1053</v>
      </c>
      <c r="Y5" s="641" t="s">
        <v>1054</v>
      </c>
      <c r="Z5" s="641" t="s">
        <v>1053</v>
      </c>
      <c r="AA5" s="641" t="s">
        <v>1055</v>
      </c>
      <c r="AB5" s="641" t="s">
        <v>1054</v>
      </c>
      <c r="AD5" s="641" t="s">
        <v>1053</v>
      </c>
      <c r="AE5" s="641" t="s">
        <v>1054</v>
      </c>
      <c r="AF5" s="641" t="s">
        <v>1053</v>
      </c>
      <c r="AG5" s="641" t="s">
        <v>1055</v>
      </c>
      <c r="AH5" s="641" t="s">
        <v>1054</v>
      </c>
      <c r="AJ5" s="641" t="s">
        <v>1053</v>
      </c>
      <c r="AK5" s="641" t="s">
        <v>1054</v>
      </c>
      <c r="AL5" s="641" t="s">
        <v>1053</v>
      </c>
      <c r="AM5" s="641" t="s">
        <v>1055</v>
      </c>
      <c r="AN5" s="641" t="s">
        <v>1054</v>
      </c>
    </row>
    <row r="6" spans="1:40" s="475" customFormat="1" ht="12.75" customHeight="1">
      <c r="A6" s="474">
        <v>1</v>
      </c>
      <c r="B6" s="474" t="s">
        <v>1158</v>
      </c>
      <c r="C6" s="647">
        <v>0</v>
      </c>
      <c r="D6" s="647">
        <v>0</v>
      </c>
      <c r="E6" s="647">
        <v>0</v>
      </c>
      <c r="F6" s="647">
        <v>0</v>
      </c>
      <c r="G6" s="647">
        <v>0</v>
      </c>
      <c r="H6" s="474">
        <f>H48+C6+E6</f>
        <v>4</v>
      </c>
      <c r="I6" s="474">
        <f>F6+I48</f>
        <v>1</v>
      </c>
      <c r="J6" s="474">
        <f>J48+D6+G6</f>
        <v>3</v>
      </c>
      <c r="L6" s="641">
        <f>R6+X6+AD6+AJ6</f>
        <v>0</v>
      </c>
      <c r="M6" s="641">
        <f t="shared" ref="M6:P18" si="0">S6+Y6+AE6+AK6</f>
        <v>0</v>
      </c>
      <c r="N6" s="641">
        <f t="shared" si="0"/>
        <v>4</v>
      </c>
      <c r="O6" s="641">
        <f t="shared" si="0"/>
        <v>1</v>
      </c>
      <c r="P6" s="641">
        <f t="shared" si="0"/>
        <v>3</v>
      </c>
      <c r="R6" s="641">
        <v>0</v>
      </c>
      <c r="S6" s="641">
        <v>0</v>
      </c>
      <c r="T6" s="641">
        <v>3</v>
      </c>
      <c r="U6" s="641">
        <v>0</v>
      </c>
      <c r="V6" s="641">
        <v>0</v>
      </c>
      <c r="W6" s="642"/>
      <c r="X6" s="641">
        <v>0</v>
      </c>
      <c r="Y6" s="641">
        <v>0</v>
      </c>
      <c r="Z6" s="641">
        <v>0</v>
      </c>
      <c r="AA6" s="641">
        <v>0</v>
      </c>
      <c r="AB6" s="641">
        <v>2</v>
      </c>
      <c r="AD6" s="641">
        <v>0</v>
      </c>
      <c r="AE6" s="641">
        <v>0</v>
      </c>
      <c r="AF6" s="641">
        <v>1</v>
      </c>
      <c r="AG6" s="641">
        <v>1</v>
      </c>
      <c r="AH6" s="641">
        <v>1</v>
      </c>
      <c r="AJ6" s="641">
        <v>0</v>
      </c>
      <c r="AK6" s="641">
        <v>0</v>
      </c>
      <c r="AL6" s="641">
        <v>0</v>
      </c>
      <c r="AM6" s="641">
        <v>0</v>
      </c>
      <c r="AN6" s="641">
        <v>0</v>
      </c>
    </row>
    <row r="7" spans="1:40" s="475" customFormat="1" ht="13.5" customHeight="1">
      <c r="A7" s="640">
        <v>2</v>
      </c>
      <c r="B7" s="474" t="s">
        <v>1159</v>
      </c>
      <c r="C7" s="647">
        <v>0</v>
      </c>
      <c r="D7" s="647">
        <v>1</v>
      </c>
      <c r="E7" s="647">
        <v>2</v>
      </c>
      <c r="F7" s="647">
        <v>0</v>
      </c>
      <c r="G7" s="647">
        <v>0</v>
      </c>
      <c r="H7" s="474">
        <f t="shared" ref="H7:H17" si="1">H49+C7+E7</f>
        <v>10</v>
      </c>
      <c r="I7" s="474">
        <f t="shared" ref="I7:I17" si="2">F7+I49</f>
        <v>23</v>
      </c>
      <c r="J7" s="474">
        <f t="shared" ref="J7:J16" si="3">J49+D7+G7</f>
        <v>8</v>
      </c>
      <c r="L7" s="641">
        <f t="shared" ref="L7:L18" si="4">R7+X7+AD7+AJ7</f>
        <v>1</v>
      </c>
      <c r="M7" s="641">
        <f t="shared" si="0"/>
        <v>2</v>
      </c>
      <c r="N7" s="641">
        <f t="shared" si="0"/>
        <v>9</v>
      </c>
      <c r="O7" s="641">
        <f t="shared" si="0"/>
        <v>23</v>
      </c>
      <c r="P7" s="641">
        <f t="shared" si="0"/>
        <v>6</v>
      </c>
      <c r="R7" s="641">
        <v>0</v>
      </c>
      <c r="S7" s="641">
        <v>1</v>
      </c>
      <c r="T7" s="641">
        <v>2</v>
      </c>
      <c r="U7" s="641">
        <v>6</v>
      </c>
      <c r="V7" s="641">
        <v>2</v>
      </c>
      <c r="W7" s="642"/>
      <c r="X7" s="641">
        <v>1</v>
      </c>
      <c r="Y7" s="641">
        <v>0</v>
      </c>
      <c r="Z7" s="641">
        <v>2</v>
      </c>
      <c r="AA7" s="641">
        <v>12</v>
      </c>
      <c r="AB7" s="641">
        <v>3</v>
      </c>
      <c r="AD7" s="641">
        <v>0</v>
      </c>
      <c r="AE7" s="641">
        <v>0</v>
      </c>
      <c r="AF7" s="641">
        <v>3</v>
      </c>
      <c r="AG7" s="641">
        <v>5</v>
      </c>
      <c r="AH7" s="641">
        <v>1</v>
      </c>
      <c r="AJ7" s="641">
        <v>0</v>
      </c>
      <c r="AK7" s="641">
        <v>1</v>
      </c>
      <c r="AL7" s="641">
        <v>2</v>
      </c>
      <c r="AM7" s="641">
        <v>0</v>
      </c>
      <c r="AN7" s="641">
        <v>0</v>
      </c>
    </row>
    <row r="8" spans="1:40" s="475" customFormat="1" ht="13.5" customHeight="1">
      <c r="A8" s="474">
        <v>3</v>
      </c>
      <c r="B8" s="474" t="s">
        <v>728</v>
      </c>
      <c r="C8" s="647">
        <v>0</v>
      </c>
      <c r="D8" s="647">
        <v>0</v>
      </c>
      <c r="E8" s="647">
        <v>2</v>
      </c>
      <c r="F8" s="647">
        <v>0</v>
      </c>
      <c r="G8" s="647">
        <v>2</v>
      </c>
      <c r="H8" s="474">
        <f t="shared" si="1"/>
        <v>15</v>
      </c>
      <c r="I8" s="474">
        <f t="shared" si="2"/>
        <v>10</v>
      </c>
      <c r="J8" s="474">
        <f t="shared" si="3"/>
        <v>10</v>
      </c>
      <c r="L8" s="641">
        <f t="shared" si="4"/>
        <v>0</v>
      </c>
      <c r="M8" s="641">
        <f t="shared" si="0"/>
        <v>2</v>
      </c>
      <c r="N8" s="641">
        <f t="shared" si="0"/>
        <v>15</v>
      </c>
      <c r="O8" s="641">
        <f t="shared" si="0"/>
        <v>10</v>
      </c>
      <c r="P8" s="641">
        <f t="shared" si="0"/>
        <v>8</v>
      </c>
      <c r="R8" s="641">
        <v>0</v>
      </c>
      <c r="S8" s="641">
        <v>1</v>
      </c>
      <c r="T8" s="641">
        <v>3</v>
      </c>
      <c r="U8" s="641">
        <v>2</v>
      </c>
      <c r="V8" s="641">
        <v>2</v>
      </c>
      <c r="W8" s="642"/>
      <c r="X8" s="641">
        <v>0</v>
      </c>
      <c r="Y8" s="641">
        <v>1</v>
      </c>
      <c r="Z8" s="641">
        <v>2</v>
      </c>
      <c r="AA8" s="641">
        <v>7</v>
      </c>
      <c r="AB8" s="641">
        <v>1</v>
      </c>
      <c r="AD8" s="641">
        <v>0</v>
      </c>
      <c r="AE8" s="641">
        <v>0</v>
      </c>
      <c r="AF8" s="641">
        <v>8</v>
      </c>
      <c r="AG8" s="641">
        <v>1</v>
      </c>
      <c r="AH8" s="641">
        <v>3</v>
      </c>
      <c r="AJ8" s="641">
        <v>0</v>
      </c>
      <c r="AK8" s="641">
        <v>0</v>
      </c>
      <c r="AL8" s="641">
        <v>2</v>
      </c>
      <c r="AM8" s="641">
        <v>0</v>
      </c>
      <c r="AN8" s="641">
        <v>2</v>
      </c>
    </row>
    <row r="9" spans="1:40" s="475" customFormat="1" ht="12.75" customHeight="1">
      <c r="A9" s="474">
        <v>4</v>
      </c>
      <c r="B9" s="474" t="s">
        <v>1160</v>
      </c>
      <c r="C9" s="647">
        <v>0</v>
      </c>
      <c r="D9" s="647">
        <v>0</v>
      </c>
      <c r="E9" s="647">
        <v>0</v>
      </c>
      <c r="F9" s="647">
        <v>0</v>
      </c>
      <c r="G9" s="647">
        <v>1</v>
      </c>
      <c r="H9" s="474">
        <f t="shared" si="1"/>
        <v>3</v>
      </c>
      <c r="I9" s="474">
        <f t="shared" si="2"/>
        <v>14</v>
      </c>
      <c r="J9" s="474">
        <f t="shared" si="3"/>
        <v>5</v>
      </c>
      <c r="L9" s="641">
        <f t="shared" si="4"/>
        <v>1</v>
      </c>
      <c r="M9" s="641">
        <f t="shared" si="0"/>
        <v>1</v>
      </c>
      <c r="N9" s="641">
        <f t="shared" si="0"/>
        <v>2</v>
      </c>
      <c r="O9" s="641">
        <f t="shared" si="0"/>
        <v>14</v>
      </c>
      <c r="P9" s="641">
        <f t="shared" si="0"/>
        <v>4</v>
      </c>
      <c r="R9" s="641">
        <v>0</v>
      </c>
      <c r="S9" s="641">
        <v>1</v>
      </c>
      <c r="T9" s="641">
        <v>0</v>
      </c>
      <c r="U9" s="641">
        <v>2</v>
      </c>
      <c r="V9" s="641">
        <v>2</v>
      </c>
      <c r="W9" s="642"/>
      <c r="X9" s="641">
        <v>1</v>
      </c>
      <c r="Y9" s="641">
        <v>0</v>
      </c>
      <c r="Z9" s="641">
        <v>2</v>
      </c>
      <c r="AA9" s="641">
        <v>8</v>
      </c>
      <c r="AB9" s="641">
        <v>0</v>
      </c>
      <c r="AD9" s="641">
        <v>0</v>
      </c>
      <c r="AE9" s="641">
        <v>0</v>
      </c>
      <c r="AF9" s="641">
        <v>0</v>
      </c>
      <c r="AG9" s="641">
        <v>4</v>
      </c>
      <c r="AH9" s="641">
        <v>1</v>
      </c>
      <c r="AJ9" s="641">
        <v>0</v>
      </c>
      <c r="AK9" s="641">
        <v>0</v>
      </c>
      <c r="AL9" s="641">
        <v>0</v>
      </c>
      <c r="AM9" s="641">
        <v>0</v>
      </c>
      <c r="AN9" s="641">
        <v>1</v>
      </c>
    </row>
    <row r="10" spans="1:40" s="475" customFormat="1" ht="12.75" customHeight="1">
      <c r="A10" s="474">
        <v>5</v>
      </c>
      <c r="B10" s="474" t="s">
        <v>1161</v>
      </c>
      <c r="C10" s="647">
        <v>0</v>
      </c>
      <c r="D10" s="647">
        <v>0</v>
      </c>
      <c r="E10" s="647">
        <v>0</v>
      </c>
      <c r="F10" s="647">
        <v>0</v>
      </c>
      <c r="G10" s="647">
        <v>0</v>
      </c>
      <c r="H10" s="474">
        <f t="shared" si="1"/>
        <v>14</v>
      </c>
      <c r="I10" s="474">
        <f t="shared" si="2"/>
        <v>34</v>
      </c>
      <c r="J10" s="474">
        <f t="shared" si="3"/>
        <v>13</v>
      </c>
      <c r="L10" s="641">
        <f t="shared" si="4"/>
        <v>1</v>
      </c>
      <c r="M10" s="641">
        <f t="shared" si="0"/>
        <v>4</v>
      </c>
      <c r="N10" s="641">
        <f t="shared" si="0"/>
        <v>13</v>
      </c>
      <c r="O10" s="641">
        <f t="shared" si="0"/>
        <v>34</v>
      </c>
      <c r="P10" s="641">
        <f t="shared" si="0"/>
        <v>9</v>
      </c>
      <c r="R10" s="641">
        <v>0</v>
      </c>
      <c r="S10" s="641">
        <v>2</v>
      </c>
      <c r="T10" s="641">
        <v>4</v>
      </c>
      <c r="U10" s="641">
        <v>6</v>
      </c>
      <c r="V10" s="641">
        <v>2</v>
      </c>
      <c r="W10" s="642"/>
      <c r="X10" s="641">
        <v>1</v>
      </c>
      <c r="Y10" s="641">
        <v>2</v>
      </c>
      <c r="Z10" s="641">
        <v>6</v>
      </c>
      <c r="AA10" s="641">
        <v>17</v>
      </c>
      <c r="AB10" s="641">
        <v>3</v>
      </c>
      <c r="AD10" s="641">
        <v>0</v>
      </c>
      <c r="AE10" s="641">
        <v>0</v>
      </c>
      <c r="AF10" s="641">
        <v>3</v>
      </c>
      <c r="AG10" s="641">
        <v>11</v>
      </c>
      <c r="AH10" s="641">
        <v>4</v>
      </c>
      <c r="AJ10" s="641">
        <v>0</v>
      </c>
      <c r="AK10" s="641">
        <v>0</v>
      </c>
      <c r="AL10" s="641">
        <v>0</v>
      </c>
      <c r="AM10" s="641">
        <v>0</v>
      </c>
      <c r="AN10" s="641">
        <v>0</v>
      </c>
    </row>
    <row r="11" spans="1:40" s="475" customFormat="1">
      <c r="A11" s="474">
        <v>6</v>
      </c>
      <c r="B11" s="474" t="s">
        <v>1162</v>
      </c>
      <c r="C11" s="647">
        <v>0</v>
      </c>
      <c r="D11" s="647">
        <v>1</v>
      </c>
      <c r="E11" s="647">
        <v>2</v>
      </c>
      <c r="F11" s="647">
        <v>0</v>
      </c>
      <c r="G11" s="647">
        <v>0</v>
      </c>
      <c r="H11" s="474">
        <f t="shared" si="1"/>
        <v>12</v>
      </c>
      <c r="I11" s="474">
        <f t="shared" si="2"/>
        <v>29</v>
      </c>
      <c r="J11" s="474">
        <f t="shared" si="3"/>
        <v>6</v>
      </c>
      <c r="L11" s="641">
        <f t="shared" si="4"/>
        <v>0</v>
      </c>
      <c r="M11" s="641">
        <f t="shared" si="0"/>
        <v>2</v>
      </c>
      <c r="N11" s="641">
        <f t="shared" si="0"/>
        <v>12</v>
      </c>
      <c r="O11" s="641">
        <f t="shared" si="0"/>
        <v>29</v>
      </c>
      <c r="P11" s="641">
        <f t="shared" si="0"/>
        <v>4</v>
      </c>
      <c r="R11" s="641">
        <v>0</v>
      </c>
      <c r="S11" s="641">
        <v>0</v>
      </c>
      <c r="T11" s="641">
        <v>3</v>
      </c>
      <c r="U11" s="641">
        <v>5</v>
      </c>
      <c r="V11" s="641">
        <v>0</v>
      </c>
      <c r="W11" s="642"/>
      <c r="X11" s="641">
        <v>0</v>
      </c>
      <c r="Y11" s="641">
        <v>0</v>
      </c>
      <c r="Z11" s="641">
        <v>6</v>
      </c>
      <c r="AA11" s="641">
        <v>21</v>
      </c>
      <c r="AB11" s="641">
        <v>1</v>
      </c>
      <c r="AD11" s="641">
        <v>0</v>
      </c>
      <c r="AE11" s="641">
        <v>1</v>
      </c>
      <c r="AF11" s="641">
        <v>1</v>
      </c>
      <c r="AG11" s="641">
        <v>3</v>
      </c>
      <c r="AH11" s="641">
        <v>3</v>
      </c>
      <c r="AJ11" s="641">
        <v>0</v>
      </c>
      <c r="AK11" s="641">
        <v>1</v>
      </c>
      <c r="AL11" s="641">
        <v>2</v>
      </c>
      <c r="AM11" s="641">
        <v>0</v>
      </c>
      <c r="AN11" s="641">
        <v>0</v>
      </c>
    </row>
    <row r="12" spans="1:40" s="475" customFormat="1">
      <c r="A12" s="474">
        <v>7</v>
      </c>
      <c r="B12" s="474" t="s">
        <v>2026</v>
      </c>
      <c r="C12" s="647">
        <v>0</v>
      </c>
      <c r="D12" s="647">
        <v>0</v>
      </c>
      <c r="E12" s="647">
        <v>1</v>
      </c>
      <c r="F12" s="647">
        <v>0</v>
      </c>
      <c r="G12" s="647">
        <v>0</v>
      </c>
      <c r="H12" s="474">
        <f t="shared" si="1"/>
        <v>9</v>
      </c>
      <c r="I12" s="474">
        <f t="shared" si="2"/>
        <v>12</v>
      </c>
      <c r="J12" s="474">
        <f t="shared" si="3"/>
        <v>3</v>
      </c>
      <c r="L12" s="641">
        <f t="shared" si="4"/>
        <v>0</v>
      </c>
      <c r="M12" s="641">
        <f t="shared" si="0"/>
        <v>2</v>
      </c>
      <c r="N12" s="641">
        <f t="shared" si="0"/>
        <v>9</v>
      </c>
      <c r="O12" s="641">
        <f t="shared" si="0"/>
        <v>12</v>
      </c>
      <c r="P12" s="641">
        <f t="shared" si="0"/>
        <v>1</v>
      </c>
      <c r="R12" s="641">
        <v>0</v>
      </c>
      <c r="S12" s="641">
        <v>1</v>
      </c>
      <c r="T12" s="641">
        <v>2</v>
      </c>
      <c r="U12" s="641">
        <v>4</v>
      </c>
      <c r="V12" s="641">
        <v>1</v>
      </c>
      <c r="W12" s="642"/>
      <c r="X12" s="641">
        <v>0</v>
      </c>
      <c r="Y12" s="641">
        <v>1</v>
      </c>
      <c r="Z12" s="641">
        <v>4</v>
      </c>
      <c r="AA12" s="641">
        <v>7</v>
      </c>
      <c r="AB12" s="641">
        <v>0</v>
      </c>
      <c r="AD12" s="641">
        <v>0</v>
      </c>
      <c r="AE12" s="641">
        <v>0</v>
      </c>
      <c r="AF12" s="641">
        <v>2</v>
      </c>
      <c r="AG12" s="641">
        <v>1</v>
      </c>
      <c r="AH12" s="641">
        <v>0</v>
      </c>
      <c r="AJ12" s="641">
        <v>0</v>
      </c>
      <c r="AK12" s="641">
        <v>0</v>
      </c>
      <c r="AL12" s="641">
        <v>1</v>
      </c>
      <c r="AM12" s="641">
        <v>0</v>
      </c>
      <c r="AN12" s="641">
        <v>0</v>
      </c>
    </row>
    <row r="13" spans="1:40" s="475" customFormat="1">
      <c r="A13" s="474">
        <v>8</v>
      </c>
      <c r="B13" s="474" t="s">
        <v>1163</v>
      </c>
      <c r="C13" s="647">
        <v>0</v>
      </c>
      <c r="D13" s="647">
        <v>1</v>
      </c>
      <c r="E13" s="647">
        <v>0</v>
      </c>
      <c r="F13" s="647">
        <v>0</v>
      </c>
      <c r="G13" s="647">
        <v>0</v>
      </c>
      <c r="H13" s="474">
        <f t="shared" si="1"/>
        <v>3</v>
      </c>
      <c r="I13" s="474">
        <f t="shared" si="2"/>
        <v>29</v>
      </c>
      <c r="J13" s="474">
        <f t="shared" si="3"/>
        <v>3</v>
      </c>
      <c r="L13" s="641">
        <f t="shared" si="4"/>
        <v>0</v>
      </c>
      <c r="M13" s="641">
        <f t="shared" si="0"/>
        <v>2</v>
      </c>
      <c r="N13" s="641">
        <f t="shared" si="0"/>
        <v>3</v>
      </c>
      <c r="O13" s="641">
        <f t="shared" si="0"/>
        <v>29</v>
      </c>
      <c r="P13" s="641">
        <f t="shared" si="0"/>
        <v>1</v>
      </c>
      <c r="R13" s="641">
        <v>0</v>
      </c>
      <c r="S13" s="641">
        <v>1</v>
      </c>
      <c r="T13" s="641">
        <v>1</v>
      </c>
      <c r="U13" s="641">
        <v>8</v>
      </c>
      <c r="V13" s="641">
        <v>0</v>
      </c>
      <c r="W13" s="642"/>
      <c r="X13" s="641">
        <v>0</v>
      </c>
      <c r="Y13" s="641">
        <v>0</v>
      </c>
      <c r="Z13" s="641">
        <v>1</v>
      </c>
      <c r="AA13" s="641">
        <v>12</v>
      </c>
      <c r="AB13" s="641">
        <v>1</v>
      </c>
      <c r="AD13" s="641">
        <v>0</v>
      </c>
      <c r="AE13" s="641">
        <v>0</v>
      </c>
      <c r="AF13" s="641">
        <v>1</v>
      </c>
      <c r="AG13" s="641">
        <v>9</v>
      </c>
      <c r="AH13" s="641">
        <v>0</v>
      </c>
      <c r="AJ13" s="641">
        <v>0</v>
      </c>
      <c r="AK13" s="641">
        <v>1</v>
      </c>
      <c r="AL13" s="641">
        <v>0</v>
      </c>
      <c r="AM13" s="641">
        <v>0</v>
      </c>
      <c r="AN13" s="641">
        <v>0</v>
      </c>
    </row>
    <row r="14" spans="1:40" s="475" customFormat="1" ht="12.75" customHeight="1">
      <c r="A14" s="474">
        <v>9</v>
      </c>
      <c r="B14" s="474" t="s">
        <v>1164</v>
      </c>
      <c r="C14" s="647">
        <v>0</v>
      </c>
      <c r="D14" s="647">
        <v>2</v>
      </c>
      <c r="E14" s="647">
        <v>2</v>
      </c>
      <c r="F14" s="647">
        <v>5</v>
      </c>
      <c r="G14" s="647">
        <v>0</v>
      </c>
      <c r="H14" s="474">
        <f t="shared" si="1"/>
        <v>8</v>
      </c>
      <c r="I14" s="474">
        <f t="shared" si="2"/>
        <v>21</v>
      </c>
      <c r="J14" s="474">
        <f t="shared" si="3"/>
        <v>6</v>
      </c>
      <c r="L14" s="641">
        <f t="shared" si="4"/>
        <v>1</v>
      </c>
      <c r="M14" s="641">
        <f t="shared" si="0"/>
        <v>4</v>
      </c>
      <c r="N14" s="641">
        <f t="shared" si="0"/>
        <v>7</v>
      </c>
      <c r="O14" s="641">
        <f t="shared" si="0"/>
        <v>21</v>
      </c>
      <c r="P14" s="641">
        <f t="shared" si="0"/>
        <v>2</v>
      </c>
      <c r="R14" s="641">
        <v>0</v>
      </c>
      <c r="S14" s="641">
        <v>2</v>
      </c>
      <c r="T14" s="641">
        <v>0</v>
      </c>
      <c r="U14" s="641">
        <v>6</v>
      </c>
      <c r="V14" s="641">
        <v>1</v>
      </c>
      <c r="W14" s="642"/>
      <c r="X14" s="641">
        <v>0</v>
      </c>
      <c r="Y14" s="641">
        <v>0</v>
      </c>
      <c r="Z14" s="641">
        <v>3</v>
      </c>
      <c r="AA14" s="641">
        <v>9</v>
      </c>
      <c r="AB14" s="641">
        <v>0</v>
      </c>
      <c r="AD14" s="641">
        <v>1</v>
      </c>
      <c r="AE14" s="641">
        <v>0</v>
      </c>
      <c r="AF14" s="641">
        <v>2</v>
      </c>
      <c r="AG14" s="641">
        <v>1</v>
      </c>
      <c r="AH14" s="641">
        <v>1</v>
      </c>
      <c r="AJ14" s="641">
        <v>0</v>
      </c>
      <c r="AK14" s="641">
        <v>2</v>
      </c>
      <c r="AL14" s="641">
        <v>2</v>
      </c>
      <c r="AM14" s="641">
        <v>5</v>
      </c>
      <c r="AN14" s="641">
        <v>0</v>
      </c>
    </row>
    <row r="15" spans="1:40" s="475" customFormat="1">
      <c r="A15" s="474">
        <v>10</v>
      </c>
      <c r="B15" s="474" t="s">
        <v>729</v>
      </c>
      <c r="C15" s="647">
        <v>0</v>
      </c>
      <c r="D15" s="647">
        <v>0</v>
      </c>
      <c r="E15" s="647">
        <v>1</v>
      </c>
      <c r="F15" s="647">
        <v>1</v>
      </c>
      <c r="G15" s="647">
        <v>0</v>
      </c>
      <c r="H15" s="474">
        <f t="shared" si="1"/>
        <v>9</v>
      </c>
      <c r="I15" s="474">
        <f t="shared" si="2"/>
        <v>5</v>
      </c>
      <c r="J15" s="474">
        <f t="shared" si="3"/>
        <v>0</v>
      </c>
      <c r="L15" s="641">
        <f t="shared" si="4"/>
        <v>1</v>
      </c>
      <c r="M15" s="641">
        <f t="shared" si="0"/>
        <v>0</v>
      </c>
      <c r="N15" s="641">
        <f t="shared" si="0"/>
        <v>8</v>
      </c>
      <c r="O15" s="641">
        <f t="shared" si="0"/>
        <v>5</v>
      </c>
      <c r="P15" s="641">
        <f t="shared" si="0"/>
        <v>0</v>
      </c>
      <c r="R15" s="641">
        <v>1</v>
      </c>
      <c r="S15" s="641">
        <v>0</v>
      </c>
      <c r="T15" s="641">
        <v>3</v>
      </c>
      <c r="U15" s="641">
        <v>0</v>
      </c>
      <c r="V15" s="641">
        <v>0</v>
      </c>
      <c r="W15" s="642"/>
      <c r="X15" s="641">
        <v>0</v>
      </c>
      <c r="Y15" s="641">
        <v>0</v>
      </c>
      <c r="Z15" s="641">
        <v>2</v>
      </c>
      <c r="AA15" s="641">
        <v>4</v>
      </c>
      <c r="AB15" s="641">
        <v>0</v>
      </c>
      <c r="AD15" s="641">
        <v>0</v>
      </c>
      <c r="AE15" s="641">
        <v>0</v>
      </c>
      <c r="AF15" s="641">
        <v>2</v>
      </c>
      <c r="AG15" s="641">
        <v>0</v>
      </c>
      <c r="AH15" s="641">
        <v>0</v>
      </c>
      <c r="AJ15" s="641">
        <v>0</v>
      </c>
      <c r="AK15" s="641">
        <v>0</v>
      </c>
      <c r="AL15" s="641">
        <v>1</v>
      </c>
      <c r="AM15" s="641">
        <v>1</v>
      </c>
      <c r="AN15" s="641">
        <v>0</v>
      </c>
    </row>
    <row r="16" spans="1:40" s="475" customFormat="1">
      <c r="A16" s="474">
        <v>11</v>
      </c>
      <c r="B16" s="474" t="s">
        <v>1165</v>
      </c>
      <c r="C16" s="647">
        <v>0</v>
      </c>
      <c r="D16" s="647">
        <v>2</v>
      </c>
      <c r="E16" s="647">
        <v>2</v>
      </c>
      <c r="F16" s="647">
        <v>0</v>
      </c>
      <c r="G16" s="647">
        <v>2</v>
      </c>
      <c r="H16" s="474">
        <f t="shared" si="1"/>
        <v>19</v>
      </c>
      <c r="I16" s="474">
        <f t="shared" si="2"/>
        <v>30</v>
      </c>
      <c r="J16" s="474">
        <f t="shared" si="3"/>
        <v>19</v>
      </c>
      <c r="L16" s="641">
        <f t="shared" si="4"/>
        <v>0</v>
      </c>
      <c r="M16" s="641">
        <f t="shared" si="0"/>
        <v>10</v>
      </c>
      <c r="N16" s="641">
        <f t="shared" si="0"/>
        <v>19</v>
      </c>
      <c r="O16" s="641">
        <f t="shared" si="0"/>
        <v>30</v>
      </c>
      <c r="P16" s="641">
        <f t="shared" si="0"/>
        <v>9</v>
      </c>
      <c r="R16" s="641">
        <v>0</v>
      </c>
      <c r="S16" s="641">
        <v>3</v>
      </c>
      <c r="T16" s="641">
        <v>3</v>
      </c>
      <c r="U16" s="641">
        <v>3</v>
      </c>
      <c r="V16" s="641">
        <v>5</v>
      </c>
      <c r="W16" s="642"/>
      <c r="X16" s="641">
        <v>0</v>
      </c>
      <c r="Y16" s="641">
        <v>1</v>
      </c>
      <c r="Z16" s="641">
        <v>8</v>
      </c>
      <c r="AA16" s="641">
        <v>25</v>
      </c>
      <c r="AB16" s="641">
        <v>2</v>
      </c>
      <c r="AD16" s="641">
        <v>0</v>
      </c>
      <c r="AE16" s="641">
        <v>4</v>
      </c>
      <c r="AF16" s="641">
        <v>6</v>
      </c>
      <c r="AG16" s="641">
        <v>2</v>
      </c>
      <c r="AH16" s="641">
        <v>0</v>
      </c>
      <c r="AJ16" s="641">
        <v>0</v>
      </c>
      <c r="AK16" s="641">
        <v>2</v>
      </c>
      <c r="AL16" s="641">
        <v>2</v>
      </c>
      <c r="AM16" s="641">
        <v>0</v>
      </c>
      <c r="AN16" s="641">
        <v>2</v>
      </c>
    </row>
    <row r="17" spans="1:40" s="475" customFormat="1" ht="15" customHeight="1" thickBot="1">
      <c r="A17" s="474">
        <v>12</v>
      </c>
      <c r="B17" s="476" t="s">
        <v>1166</v>
      </c>
      <c r="C17" s="647">
        <v>0</v>
      </c>
      <c r="D17" s="647">
        <v>0</v>
      </c>
      <c r="E17" s="647">
        <v>2</v>
      </c>
      <c r="F17" s="647">
        <v>2</v>
      </c>
      <c r="G17" s="647">
        <v>0</v>
      </c>
      <c r="H17" s="474">
        <f t="shared" si="1"/>
        <v>7</v>
      </c>
      <c r="I17" s="474">
        <f t="shared" si="2"/>
        <v>34</v>
      </c>
      <c r="J17" s="474">
        <f>J59+D17+G17</f>
        <v>9</v>
      </c>
      <c r="L17" s="641">
        <f t="shared" si="4"/>
        <v>0</v>
      </c>
      <c r="M17" s="641">
        <f t="shared" si="0"/>
        <v>4</v>
      </c>
      <c r="N17" s="641">
        <f t="shared" si="0"/>
        <v>7</v>
      </c>
      <c r="O17" s="641">
        <f t="shared" si="0"/>
        <v>34</v>
      </c>
      <c r="P17" s="641">
        <f t="shared" si="0"/>
        <v>5</v>
      </c>
      <c r="R17" s="641">
        <v>0</v>
      </c>
      <c r="S17" s="641">
        <v>4</v>
      </c>
      <c r="T17" s="641">
        <v>2</v>
      </c>
      <c r="U17" s="641">
        <v>4</v>
      </c>
      <c r="V17" s="641">
        <v>1</v>
      </c>
      <c r="W17" s="642"/>
      <c r="X17" s="641">
        <v>0</v>
      </c>
      <c r="Y17" s="641">
        <v>0</v>
      </c>
      <c r="Z17" s="641">
        <v>0</v>
      </c>
      <c r="AA17" s="641">
        <v>20</v>
      </c>
      <c r="AB17" s="641">
        <v>3</v>
      </c>
      <c r="AD17" s="641">
        <v>0</v>
      </c>
      <c r="AE17" s="641">
        <v>0</v>
      </c>
      <c r="AF17" s="641">
        <v>3</v>
      </c>
      <c r="AG17" s="641">
        <v>8</v>
      </c>
      <c r="AH17" s="641">
        <v>1</v>
      </c>
      <c r="AJ17" s="641">
        <v>0</v>
      </c>
      <c r="AK17" s="641">
        <v>0</v>
      </c>
      <c r="AL17" s="641">
        <v>2</v>
      </c>
      <c r="AM17" s="641">
        <v>2</v>
      </c>
      <c r="AN17" s="641">
        <v>0</v>
      </c>
    </row>
    <row r="18" spans="1:40" ht="13.8" thickBot="1">
      <c r="A18" s="776" t="s">
        <v>402</v>
      </c>
      <c r="B18" s="777"/>
      <c r="C18" s="477">
        <f>SUM(C6:C17)</f>
        <v>0</v>
      </c>
      <c r="D18" s="477">
        <f t="shared" ref="D18:G18" si="5">SUM(D6:D17)</f>
        <v>7</v>
      </c>
      <c r="E18" s="477">
        <f t="shared" si="5"/>
        <v>14</v>
      </c>
      <c r="F18" s="477">
        <f t="shared" si="5"/>
        <v>8</v>
      </c>
      <c r="G18" s="477">
        <f t="shared" si="5"/>
        <v>5</v>
      </c>
      <c r="H18" s="477">
        <f>SUM(H6:H17)</f>
        <v>113</v>
      </c>
      <c r="I18" s="477">
        <f t="shared" ref="I18:J18" si="6">SUM(I6:I17)</f>
        <v>242</v>
      </c>
      <c r="J18" s="477">
        <f t="shared" si="6"/>
        <v>85</v>
      </c>
      <c r="K18" s="648"/>
      <c r="L18" s="641">
        <f t="shared" si="4"/>
        <v>5</v>
      </c>
      <c r="M18" s="641">
        <f t="shared" si="0"/>
        <v>33</v>
      </c>
      <c r="N18" s="641">
        <f t="shared" si="0"/>
        <v>108</v>
      </c>
      <c r="O18" s="641">
        <f t="shared" si="0"/>
        <v>242</v>
      </c>
      <c r="P18" s="641">
        <f t="shared" si="0"/>
        <v>52</v>
      </c>
      <c r="R18" s="649">
        <f>SUM(R6:R17)</f>
        <v>1</v>
      </c>
      <c r="S18" s="649">
        <f t="shared" ref="S18:V18" si="7">SUM(S6:S17)</f>
        <v>16</v>
      </c>
      <c r="T18" s="649">
        <f t="shared" si="7"/>
        <v>26</v>
      </c>
      <c r="U18" s="649">
        <f t="shared" si="7"/>
        <v>46</v>
      </c>
      <c r="V18" s="649">
        <f t="shared" si="7"/>
        <v>16</v>
      </c>
      <c r="X18" s="649">
        <f>SUM(X6:X17)</f>
        <v>3</v>
      </c>
      <c r="Y18" s="649">
        <f t="shared" ref="Y18:AB18" si="8">SUM(Y6:Y17)</f>
        <v>5</v>
      </c>
      <c r="Z18" s="649">
        <f t="shared" si="8"/>
        <v>36</v>
      </c>
      <c r="AA18" s="649">
        <f t="shared" si="8"/>
        <v>142</v>
      </c>
      <c r="AB18" s="649">
        <f t="shared" si="8"/>
        <v>16</v>
      </c>
      <c r="AD18" s="649">
        <f>SUM(AD6:AD17)</f>
        <v>1</v>
      </c>
      <c r="AE18" s="649">
        <f t="shared" ref="AE18:AH18" si="9">SUM(AE6:AE17)</f>
        <v>5</v>
      </c>
      <c r="AF18" s="649">
        <f t="shared" si="9"/>
        <v>32</v>
      </c>
      <c r="AG18" s="649">
        <f t="shared" si="9"/>
        <v>46</v>
      </c>
      <c r="AH18" s="649">
        <f t="shared" si="9"/>
        <v>15</v>
      </c>
      <c r="AJ18" s="649">
        <v>0</v>
      </c>
      <c r="AK18" s="649">
        <v>7</v>
      </c>
      <c r="AL18" s="649">
        <v>14</v>
      </c>
      <c r="AM18" s="649">
        <v>8</v>
      </c>
      <c r="AN18" s="649">
        <v>5</v>
      </c>
    </row>
    <row r="20" spans="1:40">
      <c r="A20" s="791" t="s">
        <v>2276</v>
      </c>
      <c r="B20" s="643" t="s">
        <v>1158</v>
      </c>
      <c r="C20" s="641">
        <v>0</v>
      </c>
      <c r="D20" s="641">
        <v>0</v>
      </c>
      <c r="E20" s="641">
        <v>3</v>
      </c>
      <c r="F20" s="641">
        <v>0</v>
      </c>
      <c r="G20" s="641">
        <v>0</v>
      </c>
      <c r="H20" s="641">
        <v>3</v>
      </c>
      <c r="I20" s="641">
        <v>0</v>
      </c>
      <c r="J20" s="641">
        <v>0</v>
      </c>
    </row>
    <row r="21" spans="1:40">
      <c r="A21" s="790"/>
      <c r="B21" s="643" t="s">
        <v>1159</v>
      </c>
      <c r="C21" s="641">
        <v>0</v>
      </c>
      <c r="D21" s="641">
        <v>1</v>
      </c>
      <c r="E21" s="641">
        <v>2</v>
      </c>
      <c r="F21" s="641">
        <v>6</v>
      </c>
      <c r="G21" s="641">
        <v>2</v>
      </c>
      <c r="H21" s="641">
        <v>2</v>
      </c>
      <c r="I21" s="641">
        <v>6</v>
      </c>
      <c r="J21" s="641">
        <v>3</v>
      </c>
    </row>
    <row r="22" spans="1:40">
      <c r="A22" s="790"/>
      <c r="B22" s="643" t="s">
        <v>728</v>
      </c>
      <c r="C22" s="641">
        <v>0</v>
      </c>
      <c r="D22" s="641">
        <v>1</v>
      </c>
      <c r="E22" s="641">
        <v>3</v>
      </c>
      <c r="F22" s="641">
        <v>2</v>
      </c>
      <c r="G22" s="641">
        <v>2</v>
      </c>
      <c r="H22" s="641">
        <v>3</v>
      </c>
      <c r="I22" s="641">
        <v>2</v>
      </c>
      <c r="J22" s="641">
        <v>3</v>
      </c>
    </row>
    <row r="23" spans="1:40">
      <c r="A23" s="790"/>
      <c r="B23" s="643" t="s">
        <v>1160</v>
      </c>
      <c r="C23" s="641">
        <v>0</v>
      </c>
      <c r="D23" s="641">
        <v>1</v>
      </c>
      <c r="E23" s="641">
        <v>0</v>
      </c>
      <c r="F23" s="641">
        <v>2</v>
      </c>
      <c r="G23" s="641">
        <v>2</v>
      </c>
      <c r="H23" s="641">
        <v>0</v>
      </c>
      <c r="I23" s="641">
        <v>2</v>
      </c>
      <c r="J23" s="641">
        <v>3</v>
      </c>
    </row>
    <row r="24" spans="1:40">
      <c r="A24" s="790"/>
      <c r="B24" s="643" t="s">
        <v>1161</v>
      </c>
      <c r="C24" s="641">
        <v>0</v>
      </c>
      <c r="D24" s="641">
        <v>2</v>
      </c>
      <c r="E24" s="641">
        <v>4</v>
      </c>
      <c r="F24" s="641">
        <v>6</v>
      </c>
      <c r="G24" s="641">
        <v>2</v>
      </c>
      <c r="H24" s="641">
        <v>4</v>
      </c>
      <c r="I24" s="641">
        <v>6</v>
      </c>
      <c r="J24" s="641">
        <v>4</v>
      </c>
    </row>
    <row r="25" spans="1:40">
      <c r="A25" s="790"/>
      <c r="B25" s="643" t="s">
        <v>1162</v>
      </c>
      <c r="C25" s="641">
        <v>0</v>
      </c>
      <c r="D25" s="641">
        <v>0</v>
      </c>
      <c r="E25" s="641">
        <v>3</v>
      </c>
      <c r="F25" s="641">
        <v>5</v>
      </c>
      <c r="G25" s="641">
        <v>0</v>
      </c>
      <c r="H25" s="641">
        <v>3</v>
      </c>
      <c r="I25" s="641">
        <v>5</v>
      </c>
      <c r="J25" s="641">
        <v>0</v>
      </c>
    </row>
    <row r="26" spans="1:40">
      <c r="A26" s="790"/>
      <c r="B26" s="643" t="s">
        <v>2026</v>
      </c>
      <c r="C26" s="641">
        <v>0</v>
      </c>
      <c r="D26" s="641">
        <v>1</v>
      </c>
      <c r="E26" s="641">
        <v>2</v>
      </c>
      <c r="F26" s="641">
        <v>4</v>
      </c>
      <c r="G26" s="641">
        <v>1</v>
      </c>
      <c r="H26" s="641">
        <v>2</v>
      </c>
      <c r="I26" s="641">
        <v>4</v>
      </c>
      <c r="J26" s="641">
        <v>2</v>
      </c>
    </row>
    <row r="27" spans="1:40">
      <c r="A27" s="790"/>
      <c r="B27" s="643" t="s">
        <v>1163</v>
      </c>
      <c r="C27" s="641">
        <v>0</v>
      </c>
      <c r="D27" s="641">
        <v>1</v>
      </c>
      <c r="E27" s="641">
        <v>1</v>
      </c>
      <c r="F27" s="641">
        <v>8</v>
      </c>
      <c r="G27" s="641">
        <v>0</v>
      </c>
      <c r="H27" s="641">
        <v>1</v>
      </c>
      <c r="I27" s="641">
        <v>8</v>
      </c>
      <c r="J27" s="641">
        <v>1</v>
      </c>
    </row>
    <row r="28" spans="1:40">
      <c r="A28" s="790"/>
      <c r="B28" s="643" t="s">
        <v>1164</v>
      </c>
      <c r="C28" s="641">
        <v>0</v>
      </c>
      <c r="D28" s="641">
        <v>2</v>
      </c>
      <c r="E28" s="641">
        <v>0</v>
      </c>
      <c r="F28" s="641">
        <v>6</v>
      </c>
      <c r="G28" s="641">
        <v>1</v>
      </c>
      <c r="H28" s="641">
        <v>0</v>
      </c>
      <c r="I28" s="641">
        <v>6</v>
      </c>
      <c r="J28" s="641">
        <v>3</v>
      </c>
    </row>
    <row r="29" spans="1:40">
      <c r="A29" s="790"/>
      <c r="B29" s="643" t="s">
        <v>729</v>
      </c>
      <c r="C29" s="641">
        <v>1</v>
      </c>
      <c r="D29" s="641">
        <v>0</v>
      </c>
      <c r="E29" s="641">
        <v>3</v>
      </c>
      <c r="F29" s="641">
        <v>0</v>
      </c>
      <c r="G29" s="641">
        <v>0</v>
      </c>
      <c r="H29" s="641">
        <v>4</v>
      </c>
      <c r="I29" s="641">
        <v>0</v>
      </c>
      <c r="J29" s="641">
        <v>0</v>
      </c>
    </row>
    <row r="30" spans="1:40">
      <c r="A30" s="790"/>
      <c r="B30" s="643" t="s">
        <v>1165</v>
      </c>
      <c r="C30" s="641">
        <v>0</v>
      </c>
      <c r="D30" s="641">
        <v>3</v>
      </c>
      <c r="E30" s="641">
        <v>3</v>
      </c>
      <c r="F30" s="641">
        <v>3</v>
      </c>
      <c r="G30" s="641">
        <v>5</v>
      </c>
      <c r="H30" s="641">
        <v>3</v>
      </c>
      <c r="I30" s="641">
        <v>3</v>
      </c>
      <c r="J30" s="641">
        <v>8</v>
      </c>
    </row>
    <row r="31" spans="1:40" ht="13.8" thickBot="1">
      <c r="A31" s="790"/>
      <c r="B31" s="643" t="s">
        <v>1166</v>
      </c>
      <c r="C31" s="641">
        <v>0</v>
      </c>
      <c r="D31" s="641">
        <v>4</v>
      </c>
      <c r="E31" s="641">
        <v>2</v>
      </c>
      <c r="F31" s="641">
        <v>4</v>
      </c>
      <c r="G31" s="641">
        <v>1</v>
      </c>
      <c r="H31" s="641">
        <v>2</v>
      </c>
      <c r="I31" s="641">
        <v>4</v>
      </c>
      <c r="J31" s="641">
        <v>5</v>
      </c>
    </row>
    <row r="32" spans="1:40" ht="13.8" thickBot="1">
      <c r="C32" s="478">
        <v>1</v>
      </c>
      <c r="D32" s="478">
        <v>16</v>
      </c>
      <c r="E32" s="478">
        <v>26</v>
      </c>
      <c r="F32" s="478">
        <v>46</v>
      </c>
      <c r="G32" s="478">
        <v>16</v>
      </c>
      <c r="H32" s="478">
        <v>27</v>
      </c>
      <c r="I32" s="478">
        <v>46</v>
      </c>
      <c r="J32" s="478">
        <v>32</v>
      </c>
    </row>
    <row r="33" spans="1:10">
      <c r="C33" s="479"/>
      <c r="D33" s="479"/>
      <c r="E33" s="479"/>
      <c r="F33" s="479"/>
      <c r="G33" s="479"/>
      <c r="H33" s="479"/>
      <c r="I33" s="479"/>
      <c r="J33" s="479"/>
    </row>
    <row r="34" spans="1:10">
      <c r="A34" s="791" t="s">
        <v>2277</v>
      </c>
      <c r="B34" s="643" t="s">
        <v>1158</v>
      </c>
      <c r="C34" s="641">
        <v>0</v>
      </c>
      <c r="D34" s="641">
        <v>0</v>
      </c>
      <c r="E34" s="641">
        <v>0</v>
      </c>
      <c r="F34" s="641">
        <v>0</v>
      </c>
      <c r="G34" s="641">
        <v>2</v>
      </c>
      <c r="H34" s="641">
        <v>3</v>
      </c>
      <c r="I34" s="641">
        <v>0</v>
      </c>
      <c r="J34" s="641">
        <v>2</v>
      </c>
    </row>
    <row r="35" spans="1:10">
      <c r="A35" s="790"/>
      <c r="B35" s="643" t="s">
        <v>1159</v>
      </c>
      <c r="C35" s="641">
        <v>1</v>
      </c>
      <c r="D35" s="641">
        <v>0</v>
      </c>
      <c r="E35" s="641">
        <v>2</v>
      </c>
      <c r="F35" s="641">
        <v>12</v>
      </c>
      <c r="G35" s="641">
        <v>3</v>
      </c>
      <c r="H35" s="641">
        <v>5</v>
      </c>
      <c r="I35" s="641">
        <v>18</v>
      </c>
      <c r="J35" s="641">
        <v>6</v>
      </c>
    </row>
    <row r="36" spans="1:10">
      <c r="A36" s="790"/>
      <c r="B36" s="643" t="s">
        <v>728</v>
      </c>
      <c r="C36" s="641">
        <v>0</v>
      </c>
      <c r="D36" s="641">
        <v>1</v>
      </c>
      <c r="E36" s="641">
        <v>2</v>
      </c>
      <c r="F36" s="641">
        <v>7</v>
      </c>
      <c r="G36" s="641">
        <v>1</v>
      </c>
      <c r="H36" s="641">
        <v>5</v>
      </c>
      <c r="I36" s="641">
        <v>9</v>
      </c>
      <c r="J36" s="641">
        <v>5</v>
      </c>
    </row>
    <row r="37" spans="1:10">
      <c r="A37" s="790"/>
      <c r="B37" s="643" t="s">
        <v>1160</v>
      </c>
      <c r="C37" s="641">
        <v>1</v>
      </c>
      <c r="D37" s="641">
        <v>0</v>
      </c>
      <c r="E37" s="641">
        <v>2</v>
      </c>
      <c r="F37" s="641">
        <v>8</v>
      </c>
      <c r="G37" s="641">
        <v>0</v>
      </c>
      <c r="H37" s="641">
        <v>3</v>
      </c>
      <c r="I37" s="641">
        <v>10</v>
      </c>
      <c r="J37" s="641">
        <v>3</v>
      </c>
    </row>
    <row r="38" spans="1:10">
      <c r="A38" s="790"/>
      <c r="B38" s="643" t="s">
        <v>1161</v>
      </c>
      <c r="C38" s="641">
        <v>1</v>
      </c>
      <c r="D38" s="641">
        <v>2</v>
      </c>
      <c r="E38" s="641">
        <v>6</v>
      </c>
      <c r="F38" s="641">
        <v>17</v>
      </c>
      <c r="G38" s="641">
        <v>3</v>
      </c>
      <c r="H38" s="641">
        <v>11</v>
      </c>
      <c r="I38" s="641">
        <v>23</v>
      </c>
      <c r="J38" s="641">
        <v>9</v>
      </c>
    </row>
    <row r="39" spans="1:10">
      <c r="A39" s="790"/>
      <c r="B39" s="643" t="s">
        <v>1162</v>
      </c>
      <c r="C39" s="641">
        <v>0</v>
      </c>
      <c r="D39" s="641">
        <v>0</v>
      </c>
      <c r="E39" s="641">
        <v>6</v>
      </c>
      <c r="F39" s="641">
        <v>21</v>
      </c>
      <c r="G39" s="641">
        <v>1</v>
      </c>
      <c r="H39" s="641">
        <v>9</v>
      </c>
      <c r="I39" s="641">
        <v>26</v>
      </c>
      <c r="J39" s="641">
        <v>1</v>
      </c>
    </row>
    <row r="40" spans="1:10">
      <c r="A40" s="790"/>
      <c r="B40" s="643" t="s">
        <v>2026</v>
      </c>
      <c r="C40" s="641">
        <v>0</v>
      </c>
      <c r="D40" s="641">
        <v>1</v>
      </c>
      <c r="E40" s="641">
        <v>4</v>
      </c>
      <c r="F40" s="641">
        <v>7</v>
      </c>
      <c r="G40" s="641">
        <v>0</v>
      </c>
      <c r="H40" s="641">
        <v>6</v>
      </c>
      <c r="I40" s="641">
        <v>11</v>
      </c>
      <c r="J40" s="641">
        <v>3</v>
      </c>
    </row>
    <row r="41" spans="1:10">
      <c r="A41" s="790"/>
      <c r="B41" s="643" t="s">
        <v>1163</v>
      </c>
      <c r="C41" s="641">
        <v>0</v>
      </c>
      <c r="D41" s="641">
        <v>0</v>
      </c>
      <c r="E41" s="641">
        <v>1</v>
      </c>
      <c r="F41" s="641">
        <v>12</v>
      </c>
      <c r="G41" s="641">
        <v>1</v>
      </c>
      <c r="H41" s="641">
        <v>2</v>
      </c>
      <c r="I41" s="641">
        <v>20</v>
      </c>
      <c r="J41" s="641">
        <v>2</v>
      </c>
    </row>
    <row r="42" spans="1:10">
      <c r="A42" s="790"/>
      <c r="B42" s="643" t="s">
        <v>1164</v>
      </c>
      <c r="C42" s="641">
        <v>0</v>
      </c>
      <c r="D42" s="641">
        <v>0</v>
      </c>
      <c r="E42" s="641">
        <v>3</v>
      </c>
      <c r="F42" s="641">
        <v>9</v>
      </c>
      <c r="G42" s="641">
        <v>0</v>
      </c>
      <c r="H42" s="641">
        <v>3</v>
      </c>
      <c r="I42" s="641">
        <v>15</v>
      </c>
      <c r="J42" s="641">
        <v>3</v>
      </c>
    </row>
    <row r="43" spans="1:10">
      <c r="A43" s="790"/>
      <c r="B43" s="643" t="s">
        <v>729</v>
      </c>
      <c r="C43" s="641">
        <v>0</v>
      </c>
      <c r="D43" s="641">
        <v>0</v>
      </c>
      <c r="E43" s="641">
        <v>2</v>
      </c>
      <c r="F43" s="641">
        <v>4</v>
      </c>
      <c r="G43" s="641">
        <v>0</v>
      </c>
      <c r="H43" s="641">
        <v>6</v>
      </c>
      <c r="I43" s="641">
        <v>4</v>
      </c>
      <c r="J43" s="641">
        <v>0</v>
      </c>
    </row>
    <row r="44" spans="1:10">
      <c r="A44" s="790"/>
      <c r="B44" s="643" t="s">
        <v>1165</v>
      </c>
      <c r="C44" s="641">
        <v>0</v>
      </c>
      <c r="D44" s="641">
        <v>1</v>
      </c>
      <c r="E44" s="641">
        <v>8</v>
      </c>
      <c r="F44" s="641">
        <v>25</v>
      </c>
      <c r="G44" s="641">
        <v>2</v>
      </c>
      <c r="H44" s="641">
        <v>11</v>
      </c>
      <c r="I44" s="641">
        <v>28</v>
      </c>
      <c r="J44" s="641">
        <v>11</v>
      </c>
    </row>
    <row r="45" spans="1:10" ht="13.8" thickBot="1">
      <c r="A45" s="790"/>
      <c r="B45" s="643" t="s">
        <v>1166</v>
      </c>
      <c r="C45" s="641">
        <v>0</v>
      </c>
      <c r="D45" s="641">
        <v>0</v>
      </c>
      <c r="E45" s="641">
        <v>0</v>
      </c>
      <c r="F45" s="641">
        <v>20</v>
      </c>
      <c r="G45" s="641">
        <v>3</v>
      </c>
      <c r="H45" s="641">
        <v>2</v>
      </c>
      <c r="I45" s="641">
        <v>24</v>
      </c>
      <c r="J45" s="641">
        <v>8</v>
      </c>
    </row>
    <row r="46" spans="1:10" ht="13.8" thickBot="1">
      <c r="C46" s="478">
        <v>3</v>
      </c>
      <c r="D46" s="478">
        <v>5</v>
      </c>
      <c r="E46" s="478">
        <v>36</v>
      </c>
      <c r="F46" s="478">
        <v>142</v>
      </c>
      <c r="G46" s="478">
        <v>16</v>
      </c>
      <c r="H46" s="478">
        <v>66</v>
      </c>
      <c r="I46" s="478">
        <v>188</v>
      </c>
      <c r="J46" s="478">
        <v>53</v>
      </c>
    </row>
    <row r="48" spans="1:10">
      <c r="A48" s="791" t="s">
        <v>2278</v>
      </c>
      <c r="B48" s="643" t="s">
        <v>1158</v>
      </c>
      <c r="C48" s="641">
        <v>0</v>
      </c>
      <c r="D48" s="641">
        <v>0</v>
      </c>
      <c r="E48" s="641">
        <v>1</v>
      </c>
      <c r="F48" s="641">
        <v>1</v>
      </c>
      <c r="G48" s="641">
        <v>1</v>
      </c>
      <c r="H48" s="641">
        <v>4</v>
      </c>
      <c r="I48" s="641">
        <v>1</v>
      </c>
      <c r="J48" s="641">
        <v>3</v>
      </c>
    </row>
    <row r="49" spans="1:10">
      <c r="A49" s="790"/>
      <c r="B49" s="643" t="s">
        <v>1159</v>
      </c>
      <c r="C49" s="641">
        <v>0</v>
      </c>
      <c r="D49" s="641">
        <v>0</v>
      </c>
      <c r="E49" s="641">
        <v>3</v>
      </c>
      <c r="F49" s="641">
        <v>5</v>
      </c>
      <c r="G49" s="641">
        <v>1</v>
      </c>
      <c r="H49" s="641">
        <v>8</v>
      </c>
      <c r="I49" s="641">
        <v>23</v>
      </c>
      <c r="J49" s="641">
        <v>7</v>
      </c>
    </row>
    <row r="50" spans="1:10">
      <c r="A50" s="790"/>
      <c r="B50" s="643" t="s">
        <v>728</v>
      </c>
      <c r="C50" s="641">
        <v>0</v>
      </c>
      <c r="D50" s="641">
        <v>0</v>
      </c>
      <c r="E50" s="641">
        <v>8</v>
      </c>
      <c r="F50" s="641">
        <v>1</v>
      </c>
      <c r="G50" s="641">
        <v>3</v>
      </c>
      <c r="H50" s="641">
        <v>13</v>
      </c>
      <c r="I50" s="641">
        <v>10</v>
      </c>
      <c r="J50" s="641">
        <v>8</v>
      </c>
    </row>
    <row r="51" spans="1:10">
      <c r="A51" s="790"/>
      <c r="B51" s="643" t="s">
        <v>1160</v>
      </c>
      <c r="C51" s="641">
        <v>0</v>
      </c>
      <c r="D51" s="641">
        <v>0</v>
      </c>
      <c r="E51" s="641">
        <v>0</v>
      </c>
      <c r="F51" s="641">
        <v>4</v>
      </c>
      <c r="G51" s="641">
        <v>1</v>
      </c>
      <c r="H51" s="641">
        <v>3</v>
      </c>
      <c r="I51" s="641">
        <v>14</v>
      </c>
      <c r="J51" s="641">
        <v>4</v>
      </c>
    </row>
    <row r="52" spans="1:10">
      <c r="A52" s="790"/>
      <c r="B52" s="643" t="s">
        <v>1161</v>
      </c>
      <c r="C52" s="641">
        <v>0</v>
      </c>
      <c r="D52" s="641">
        <v>0</v>
      </c>
      <c r="E52" s="641">
        <v>3</v>
      </c>
      <c r="F52" s="641">
        <v>11</v>
      </c>
      <c r="G52" s="641">
        <v>4</v>
      </c>
      <c r="H52" s="641">
        <v>14</v>
      </c>
      <c r="I52" s="641">
        <v>34</v>
      </c>
      <c r="J52" s="641">
        <v>13</v>
      </c>
    </row>
    <row r="53" spans="1:10">
      <c r="A53" s="790"/>
      <c r="B53" s="643" t="s">
        <v>1162</v>
      </c>
      <c r="C53" s="641">
        <v>0</v>
      </c>
      <c r="D53" s="641">
        <v>1</v>
      </c>
      <c r="E53" s="641">
        <v>1</v>
      </c>
      <c r="F53" s="641">
        <v>3</v>
      </c>
      <c r="G53" s="641">
        <v>3</v>
      </c>
      <c r="H53" s="641">
        <v>10</v>
      </c>
      <c r="I53" s="641">
        <v>29</v>
      </c>
      <c r="J53" s="641">
        <v>5</v>
      </c>
    </row>
    <row r="54" spans="1:10">
      <c r="A54" s="790"/>
      <c r="B54" s="643" t="s">
        <v>2026</v>
      </c>
      <c r="C54" s="641">
        <v>0</v>
      </c>
      <c r="D54" s="641">
        <v>0</v>
      </c>
      <c r="E54" s="641">
        <v>2</v>
      </c>
      <c r="F54" s="641">
        <v>1</v>
      </c>
      <c r="G54" s="641">
        <v>0</v>
      </c>
      <c r="H54" s="641">
        <v>8</v>
      </c>
      <c r="I54" s="641">
        <v>12</v>
      </c>
      <c r="J54" s="641">
        <v>3</v>
      </c>
    </row>
    <row r="55" spans="1:10">
      <c r="A55" s="790"/>
      <c r="B55" s="643" t="s">
        <v>1163</v>
      </c>
      <c r="C55" s="641">
        <v>0</v>
      </c>
      <c r="D55" s="641">
        <v>0</v>
      </c>
      <c r="E55" s="641">
        <v>1</v>
      </c>
      <c r="F55" s="641">
        <v>9</v>
      </c>
      <c r="G55" s="641">
        <v>0</v>
      </c>
      <c r="H55" s="641">
        <v>3</v>
      </c>
      <c r="I55" s="641">
        <v>29</v>
      </c>
      <c r="J55" s="641">
        <v>2</v>
      </c>
    </row>
    <row r="56" spans="1:10">
      <c r="A56" s="790"/>
      <c r="B56" s="643" t="s">
        <v>1164</v>
      </c>
      <c r="C56" s="641">
        <v>1</v>
      </c>
      <c r="D56" s="641">
        <v>0</v>
      </c>
      <c r="E56" s="641">
        <v>2</v>
      </c>
      <c r="F56" s="641">
        <v>1</v>
      </c>
      <c r="G56" s="641">
        <v>1</v>
      </c>
      <c r="H56" s="641">
        <v>6</v>
      </c>
      <c r="I56" s="641">
        <v>16</v>
      </c>
      <c r="J56" s="641">
        <v>4</v>
      </c>
    </row>
    <row r="57" spans="1:10">
      <c r="A57" s="790"/>
      <c r="B57" s="643" t="s">
        <v>729</v>
      </c>
      <c r="C57" s="641">
        <v>0</v>
      </c>
      <c r="D57" s="641">
        <v>0</v>
      </c>
      <c r="E57" s="641">
        <v>2</v>
      </c>
      <c r="F57" s="641">
        <v>0</v>
      </c>
      <c r="G57" s="641">
        <v>0</v>
      </c>
      <c r="H57" s="641">
        <v>8</v>
      </c>
      <c r="I57" s="641">
        <v>4</v>
      </c>
      <c r="J57" s="641">
        <v>0</v>
      </c>
    </row>
    <row r="58" spans="1:10">
      <c r="A58" s="790"/>
      <c r="B58" s="643" t="s">
        <v>1165</v>
      </c>
      <c r="C58" s="641">
        <v>0</v>
      </c>
      <c r="D58" s="641">
        <v>4</v>
      </c>
      <c r="E58" s="641">
        <v>6</v>
      </c>
      <c r="F58" s="641">
        <v>2</v>
      </c>
      <c r="G58" s="641">
        <v>0</v>
      </c>
      <c r="H58" s="641">
        <v>17</v>
      </c>
      <c r="I58" s="641">
        <v>30</v>
      </c>
      <c r="J58" s="641">
        <v>15</v>
      </c>
    </row>
    <row r="59" spans="1:10" ht="13.8" thickBot="1">
      <c r="A59" s="790"/>
      <c r="B59" s="643" t="s">
        <v>1166</v>
      </c>
      <c r="C59" s="641">
        <v>0</v>
      </c>
      <c r="D59" s="641">
        <v>0</v>
      </c>
      <c r="E59" s="641">
        <v>3</v>
      </c>
      <c r="F59" s="641">
        <v>8</v>
      </c>
      <c r="G59" s="641">
        <v>1</v>
      </c>
      <c r="H59" s="641">
        <v>5</v>
      </c>
      <c r="I59" s="641">
        <v>32</v>
      </c>
      <c r="J59" s="641">
        <v>9</v>
      </c>
    </row>
    <row r="60" spans="1:10" ht="13.8" thickBot="1">
      <c r="C60" s="478">
        <v>1</v>
      </c>
      <c r="D60" s="478">
        <v>5</v>
      </c>
      <c r="E60" s="478">
        <v>32</v>
      </c>
      <c r="F60" s="478">
        <v>46</v>
      </c>
      <c r="G60" s="478">
        <v>15</v>
      </c>
      <c r="H60" s="478">
        <v>99</v>
      </c>
      <c r="I60" s="478">
        <v>234</v>
      </c>
      <c r="J60" s="478">
        <v>73</v>
      </c>
    </row>
    <row r="62" spans="1:10">
      <c r="A62" s="791" t="s">
        <v>2279</v>
      </c>
      <c r="B62" s="643" t="s">
        <v>1158</v>
      </c>
      <c r="C62" s="641">
        <v>0</v>
      </c>
      <c r="D62" s="641">
        <v>0</v>
      </c>
      <c r="E62" s="641">
        <v>0</v>
      </c>
      <c r="F62" s="641">
        <v>0</v>
      </c>
      <c r="G62" s="641">
        <v>0</v>
      </c>
      <c r="H62" s="641">
        <v>4</v>
      </c>
      <c r="I62" s="641">
        <v>1</v>
      </c>
      <c r="J62" s="641">
        <v>3</v>
      </c>
    </row>
    <row r="63" spans="1:10">
      <c r="A63" s="790"/>
      <c r="B63" s="643" t="s">
        <v>1159</v>
      </c>
      <c r="C63" s="641">
        <v>0</v>
      </c>
      <c r="D63" s="641">
        <v>1</v>
      </c>
      <c r="E63" s="641">
        <v>2</v>
      </c>
      <c r="F63" s="641">
        <v>0</v>
      </c>
      <c r="G63" s="641">
        <v>0</v>
      </c>
      <c r="H63" s="641">
        <v>10</v>
      </c>
      <c r="I63" s="641">
        <v>23</v>
      </c>
      <c r="J63" s="641">
        <v>8</v>
      </c>
    </row>
    <row r="64" spans="1:10">
      <c r="A64" s="790"/>
      <c r="B64" s="643" t="s">
        <v>728</v>
      </c>
      <c r="C64" s="641">
        <v>0</v>
      </c>
      <c r="D64" s="641">
        <v>0</v>
      </c>
      <c r="E64" s="641">
        <v>2</v>
      </c>
      <c r="F64" s="641">
        <v>0</v>
      </c>
      <c r="G64" s="641">
        <v>2</v>
      </c>
      <c r="H64" s="641">
        <v>15</v>
      </c>
      <c r="I64" s="641">
        <v>10</v>
      </c>
      <c r="J64" s="641">
        <v>10</v>
      </c>
    </row>
    <row r="65" spans="1:10">
      <c r="A65" s="790"/>
      <c r="B65" s="643" t="s">
        <v>1160</v>
      </c>
      <c r="C65" s="641">
        <v>0</v>
      </c>
      <c r="D65" s="641">
        <v>0</v>
      </c>
      <c r="E65" s="641">
        <v>0</v>
      </c>
      <c r="F65" s="641">
        <v>0</v>
      </c>
      <c r="G65" s="641">
        <v>1</v>
      </c>
      <c r="H65" s="641">
        <v>3</v>
      </c>
      <c r="I65" s="641">
        <v>14</v>
      </c>
      <c r="J65" s="641">
        <v>5</v>
      </c>
    </row>
    <row r="66" spans="1:10">
      <c r="A66" s="790"/>
      <c r="B66" s="643" t="s">
        <v>1161</v>
      </c>
      <c r="C66" s="641">
        <v>0</v>
      </c>
      <c r="D66" s="641">
        <v>0</v>
      </c>
      <c r="E66" s="641">
        <v>0</v>
      </c>
      <c r="F66" s="641">
        <v>0</v>
      </c>
      <c r="G66" s="641">
        <v>0</v>
      </c>
      <c r="H66" s="641">
        <v>14</v>
      </c>
      <c r="I66" s="641">
        <v>34</v>
      </c>
      <c r="J66" s="641">
        <v>13</v>
      </c>
    </row>
    <row r="67" spans="1:10">
      <c r="A67" s="790"/>
      <c r="B67" s="643" t="s">
        <v>1162</v>
      </c>
      <c r="C67" s="641">
        <v>0</v>
      </c>
      <c r="D67" s="641">
        <v>1</v>
      </c>
      <c r="E67" s="641">
        <v>2</v>
      </c>
      <c r="F67" s="641">
        <v>0</v>
      </c>
      <c r="G67" s="641">
        <v>0</v>
      </c>
      <c r="H67" s="641">
        <v>12</v>
      </c>
      <c r="I67" s="641">
        <v>29</v>
      </c>
      <c r="J67" s="641">
        <v>6</v>
      </c>
    </row>
    <row r="68" spans="1:10">
      <c r="A68" s="790"/>
      <c r="B68" s="643" t="s">
        <v>2026</v>
      </c>
      <c r="C68" s="641">
        <v>0</v>
      </c>
      <c r="D68" s="641">
        <v>0</v>
      </c>
      <c r="E68" s="641">
        <v>1</v>
      </c>
      <c r="F68" s="641">
        <v>0</v>
      </c>
      <c r="G68" s="641">
        <v>0</v>
      </c>
      <c r="H68" s="641">
        <v>9</v>
      </c>
      <c r="I68" s="641">
        <v>12</v>
      </c>
      <c r="J68" s="641">
        <v>3</v>
      </c>
    </row>
    <row r="69" spans="1:10">
      <c r="A69" s="790"/>
      <c r="B69" s="643" t="s">
        <v>1163</v>
      </c>
      <c r="C69" s="641">
        <v>0</v>
      </c>
      <c r="D69" s="641">
        <v>1</v>
      </c>
      <c r="E69" s="641">
        <v>0</v>
      </c>
      <c r="F69" s="641">
        <v>0</v>
      </c>
      <c r="G69" s="641">
        <v>0</v>
      </c>
      <c r="H69" s="641">
        <v>3</v>
      </c>
      <c r="I69" s="641">
        <v>29</v>
      </c>
      <c r="J69" s="641">
        <v>3</v>
      </c>
    </row>
    <row r="70" spans="1:10">
      <c r="A70" s="790"/>
      <c r="B70" s="643" t="s">
        <v>1164</v>
      </c>
      <c r="C70" s="641">
        <v>0</v>
      </c>
      <c r="D70" s="641">
        <v>2</v>
      </c>
      <c r="E70" s="641">
        <v>2</v>
      </c>
      <c r="F70" s="641">
        <v>5</v>
      </c>
      <c r="G70" s="641">
        <v>0</v>
      </c>
      <c r="H70" s="641">
        <v>8</v>
      </c>
      <c r="I70" s="641">
        <v>21</v>
      </c>
      <c r="J70" s="641">
        <v>6</v>
      </c>
    </row>
    <row r="71" spans="1:10">
      <c r="A71" s="790"/>
      <c r="B71" s="643" t="s">
        <v>729</v>
      </c>
      <c r="C71" s="641">
        <v>0</v>
      </c>
      <c r="D71" s="641">
        <v>0</v>
      </c>
      <c r="E71" s="641">
        <v>1</v>
      </c>
      <c r="F71" s="641">
        <v>1</v>
      </c>
      <c r="G71" s="641">
        <v>0</v>
      </c>
      <c r="H71" s="641">
        <v>9</v>
      </c>
      <c r="I71" s="641">
        <v>5</v>
      </c>
      <c r="J71" s="641">
        <v>0</v>
      </c>
    </row>
    <row r="72" spans="1:10">
      <c r="A72" s="790"/>
      <c r="B72" s="643" t="s">
        <v>1165</v>
      </c>
      <c r="C72" s="641">
        <v>0</v>
      </c>
      <c r="D72" s="641">
        <v>2</v>
      </c>
      <c r="E72" s="641">
        <v>2</v>
      </c>
      <c r="F72" s="641">
        <v>0</v>
      </c>
      <c r="G72" s="641">
        <v>2</v>
      </c>
      <c r="H72" s="641">
        <v>19</v>
      </c>
      <c r="I72" s="641">
        <v>30</v>
      </c>
      <c r="J72" s="641">
        <v>19</v>
      </c>
    </row>
    <row r="73" spans="1:10" ht="13.8" thickBot="1">
      <c r="A73" s="790"/>
      <c r="B73" s="643" t="s">
        <v>1166</v>
      </c>
      <c r="C73" s="641">
        <v>0</v>
      </c>
      <c r="D73" s="641">
        <v>0</v>
      </c>
      <c r="E73" s="641">
        <v>2</v>
      </c>
      <c r="F73" s="641">
        <v>2</v>
      </c>
      <c r="G73" s="641">
        <v>0</v>
      </c>
      <c r="H73" s="641">
        <v>7</v>
      </c>
      <c r="I73" s="641">
        <v>34</v>
      </c>
      <c r="J73" s="641">
        <v>9</v>
      </c>
    </row>
    <row r="74" spans="1:10" ht="13.8" thickBot="1">
      <c r="C74" s="478">
        <v>0</v>
      </c>
      <c r="D74" s="478">
        <v>7</v>
      </c>
      <c r="E74" s="478">
        <v>14</v>
      </c>
      <c r="F74" s="478">
        <v>8</v>
      </c>
      <c r="G74" s="478">
        <v>5</v>
      </c>
      <c r="H74" s="478">
        <v>113</v>
      </c>
      <c r="I74" s="478">
        <v>242</v>
      </c>
      <c r="J74" s="478">
        <v>85</v>
      </c>
    </row>
    <row r="76" spans="1:10" ht="13.8" thickBot="1"/>
    <row r="77" spans="1:10" ht="13.8" thickBot="1">
      <c r="A77" s="776" t="s">
        <v>2280</v>
      </c>
      <c r="B77" s="777"/>
      <c r="C77" s="477">
        <v>1</v>
      </c>
      <c r="D77" s="477">
        <v>16</v>
      </c>
      <c r="E77" s="477">
        <v>26</v>
      </c>
      <c r="F77" s="477">
        <v>46</v>
      </c>
      <c r="G77" s="477">
        <v>16</v>
      </c>
      <c r="H77" s="650">
        <f>C77+E77</f>
        <v>27</v>
      </c>
      <c r="I77" s="650">
        <f>F77</f>
        <v>46</v>
      </c>
      <c r="J77" s="650">
        <f>D77+G77</f>
        <v>32</v>
      </c>
    </row>
    <row r="78" spans="1:10" ht="13.8" thickBot="1">
      <c r="A78" s="776" t="s">
        <v>2281</v>
      </c>
      <c r="B78" s="777"/>
      <c r="C78" s="477">
        <f>C32+C46</f>
        <v>4</v>
      </c>
      <c r="D78" s="477">
        <f t="shared" ref="D78:G78" si="10">D32+D46</f>
        <v>21</v>
      </c>
      <c r="E78" s="477">
        <f t="shared" si="10"/>
        <v>62</v>
      </c>
      <c r="F78" s="477">
        <f t="shared" si="10"/>
        <v>188</v>
      </c>
      <c r="G78" s="477">
        <f t="shared" si="10"/>
        <v>32</v>
      </c>
      <c r="H78" s="650">
        <f t="shared" ref="H78:H80" si="11">C78+E78</f>
        <v>66</v>
      </c>
      <c r="I78" s="650">
        <f t="shared" ref="I78:I80" si="12">F78</f>
        <v>188</v>
      </c>
      <c r="J78" s="650">
        <f t="shared" ref="J78:J80" si="13">D78+G78</f>
        <v>53</v>
      </c>
    </row>
    <row r="79" spans="1:10" ht="13.8" thickBot="1">
      <c r="A79" s="776" t="s">
        <v>2282</v>
      </c>
      <c r="B79" s="777"/>
      <c r="C79" s="477">
        <f>C78+C60</f>
        <v>5</v>
      </c>
      <c r="D79" s="477">
        <f t="shared" ref="D79:G79" si="14">D78+D60</f>
        <v>26</v>
      </c>
      <c r="E79" s="477">
        <f t="shared" si="14"/>
        <v>94</v>
      </c>
      <c r="F79" s="477">
        <f t="shared" si="14"/>
        <v>234</v>
      </c>
      <c r="G79" s="477">
        <f t="shared" si="14"/>
        <v>47</v>
      </c>
      <c r="H79" s="650">
        <f t="shared" si="11"/>
        <v>99</v>
      </c>
      <c r="I79" s="650">
        <f t="shared" si="12"/>
        <v>234</v>
      </c>
      <c r="J79" s="650">
        <f t="shared" si="13"/>
        <v>73</v>
      </c>
    </row>
    <row r="80" spans="1:10" ht="13.8" thickBot="1">
      <c r="A80" s="776" t="s">
        <v>2283</v>
      </c>
      <c r="B80" s="777"/>
      <c r="C80" s="477">
        <f>C79+C18</f>
        <v>5</v>
      </c>
      <c r="D80" s="477">
        <f t="shared" ref="D80:G80" si="15">D79+D18</f>
        <v>33</v>
      </c>
      <c r="E80" s="477">
        <f t="shared" si="15"/>
        <v>108</v>
      </c>
      <c r="F80" s="477">
        <f t="shared" si="15"/>
        <v>242</v>
      </c>
      <c r="G80" s="477">
        <f t="shared" si="15"/>
        <v>52</v>
      </c>
      <c r="H80" s="650">
        <f t="shared" si="11"/>
        <v>113</v>
      </c>
      <c r="I80" s="650">
        <f t="shared" si="12"/>
        <v>242</v>
      </c>
      <c r="J80" s="650">
        <f t="shared" si="13"/>
        <v>85</v>
      </c>
    </row>
  </sheetData>
  <mergeCells count="21">
    <mergeCell ref="A79:B79"/>
    <mergeCell ref="A80:B80"/>
    <mergeCell ref="A20:A31"/>
    <mergeCell ref="A34:A45"/>
    <mergeCell ref="A48:A59"/>
    <mergeCell ref="A62:A73"/>
    <mergeCell ref="A77:B77"/>
    <mergeCell ref="A78:B78"/>
    <mergeCell ref="L4:P4"/>
    <mergeCell ref="R4:V4"/>
    <mergeCell ref="X4:AB4"/>
    <mergeCell ref="AD4:AH4"/>
    <mergeCell ref="AJ4:AN4"/>
    <mergeCell ref="A18:B18"/>
    <mergeCell ref="A2:J2"/>
    <mergeCell ref="A3:A5"/>
    <mergeCell ref="B3:B5"/>
    <mergeCell ref="C3:G3"/>
    <mergeCell ref="H3:J4"/>
    <mergeCell ref="C4:D4"/>
    <mergeCell ref="E4:G4"/>
  </mergeCells>
  <printOptions horizontalCentered="1" verticalCentered="1"/>
  <pageMargins left="0.11811023622047245" right="0.23622047244094491" top="0.98425196850393704" bottom="0.19685039370078741" header="0.51181102362204722" footer="0.51181102362204722"/>
  <pageSetup paperSize="9" scale="115"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pageSetUpPr fitToPage="1"/>
  </sheetPr>
  <dimension ref="A1:V442"/>
  <sheetViews>
    <sheetView zoomScale="90" zoomScaleNormal="90" zoomScaleSheetLayoutView="90" workbookViewId="0">
      <pane xSplit="5" ySplit="2" topLeftCell="G306" activePane="bottomRight" state="frozen"/>
      <selection activeCell="D9" sqref="D9"/>
      <selection pane="topRight" activeCell="D9" sqref="D9"/>
      <selection pane="bottomLeft" activeCell="D9" sqref="D9"/>
      <selection pane="bottomRight" activeCell="D9" sqref="D9"/>
    </sheetView>
  </sheetViews>
  <sheetFormatPr defaultRowHeight="13.2"/>
  <cols>
    <col min="1" max="2" width="5" style="300" customWidth="1"/>
    <col min="3" max="3" width="24.109375" style="500" customWidth="1"/>
    <col min="4" max="4" width="7.5546875" style="300" customWidth="1"/>
    <col min="5" max="5" width="5.88671875" style="300" customWidth="1"/>
    <col min="6" max="6" width="42.6640625" style="501" customWidth="1"/>
    <col min="7" max="7" width="9.6640625" style="501" customWidth="1"/>
    <col min="8" max="8" width="13.6640625" style="501" customWidth="1"/>
    <col min="9" max="9" width="12" style="501" customWidth="1"/>
    <col min="10" max="10" width="42.6640625" style="501" customWidth="1"/>
    <col min="11" max="11" width="4.6640625" style="502" customWidth="1"/>
    <col min="12" max="12" width="11.109375" style="497" customWidth="1"/>
    <col min="13" max="13" width="9.5546875" style="497" customWidth="1"/>
    <col min="14" max="14" width="7.109375" style="497" customWidth="1"/>
    <col min="15" max="15" width="6" style="497" customWidth="1"/>
    <col min="16" max="17" width="9.109375" style="497" customWidth="1"/>
    <col min="18" max="18" width="10.88671875" style="497" customWidth="1"/>
    <col min="19" max="19" width="7.5546875" style="497" customWidth="1"/>
    <col min="20" max="21" width="4.33203125" style="497" customWidth="1"/>
    <col min="22" max="22" width="5.88671875" style="497" customWidth="1"/>
    <col min="23" max="253" width="8.88671875" style="497"/>
    <col min="254" max="254" width="6.44140625" style="497" customWidth="1"/>
    <col min="255" max="255" width="7.6640625" style="497" customWidth="1"/>
    <col min="256" max="256" width="33.44140625" style="497" customWidth="1"/>
    <col min="257" max="258" width="13.44140625" style="497" customWidth="1"/>
    <col min="259" max="259" width="12.5546875" style="497" customWidth="1"/>
    <col min="260" max="262" width="20.44140625" style="497" customWidth="1"/>
    <col min="263" max="263" width="24.109375" style="497" customWidth="1"/>
    <col min="264" max="264" width="9.5546875" style="497" customWidth="1"/>
    <col min="265" max="265" width="9.109375" style="497" customWidth="1"/>
    <col min="266" max="266" width="9.5546875" style="497" customWidth="1"/>
    <col min="267" max="267" width="7.109375" style="497" customWidth="1"/>
    <col min="268" max="268" width="6" style="497" customWidth="1"/>
    <col min="269" max="269" width="7.5546875" style="497" customWidth="1"/>
    <col min="270" max="271" width="6" style="497" customWidth="1"/>
    <col min="272" max="272" width="7.5546875" style="497" customWidth="1"/>
    <col min="273" max="274" width="4.33203125" style="497" customWidth="1"/>
    <col min="275" max="275" width="5.88671875" style="497" customWidth="1"/>
    <col min="276" max="509" width="8.88671875" style="497"/>
    <col min="510" max="510" width="6.44140625" style="497" customWidth="1"/>
    <col min="511" max="511" width="7.6640625" style="497" customWidth="1"/>
    <col min="512" max="512" width="33.44140625" style="497" customWidth="1"/>
    <col min="513" max="514" width="13.44140625" style="497" customWidth="1"/>
    <col min="515" max="515" width="12.5546875" style="497" customWidth="1"/>
    <col min="516" max="518" width="20.44140625" style="497" customWidth="1"/>
    <col min="519" max="519" width="24.109375" style="497" customWidth="1"/>
    <col min="520" max="520" width="9.5546875" style="497" customWidth="1"/>
    <col min="521" max="521" width="9.109375" style="497" customWidth="1"/>
    <col min="522" max="522" width="9.5546875" style="497" customWidth="1"/>
    <col min="523" max="523" width="7.109375" style="497" customWidth="1"/>
    <col min="524" max="524" width="6" style="497" customWidth="1"/>
    <col min="525" max="525" width="7.5546875" style="497" customWidth="1"/>
    <col min="526" max="527" width="6" style="497" customWidth="1"/>
    <col min="528" max="528" width="7.5546875" style="497" customWidth="1"/>
    <col min="529" max="530" width="4.33203125" style="497" customWidth="1"/>
    <col min="531" max="531" width="5.88671875" style="497" customWidth="1"/>
    <col min="532" max="765" width="8.88671875" style="497"/>
    <col min="766" max="766" width="6.44140625" style="497" customWidth="1"/>
    <col min="767" max="767" width="7.6640625" style="497" customWidth="1"/>
    <col min="768" max="768" width="33.44140625" style="497" customWidth="1"/>
    <col min="769" max="770" width="13.44140625" style="497" customWidth="1"/>
    <col min="771" max="771" width="12.5546875" style="497" customWidth="1"/>
    <col min="772" max="774" width="20.44140625" style="497" customWidth="1"/>
    <col min="775" max="775" width="24.109375" style="497" customWidth="1"/>
    <col min="776" max="776" width="9.5546875" style="497" customWidth="1"/>
    <col min="777" max="777" width="9.109375" style="497" customWidth="1"/>
    <col min="778" max="778" width="9.5546875" style="497" customWidth="1"/>
    <col min="779" max="779" width="7.109375" style="497" customWidth="1"/>
    <col min="780" max="780" width="6" style="497" customWidth="1"/>
    <col min="781" max="781" width="7.5546875" style="497" customWidth="1"/>
    <col min="782" max="783" width="6" style="497" customWidth="1"/>
    <col min="784" max="784" width="7.5546875" style="497" customWidth="1"/>
    <col min="785" max="786" width="4.33203125" style="497" customWidth="1"/>
    <col min="787" max="787" width="5.88671875" style="497" customWidth="1"/>
    <col min="788" max="1021" width="8.88671875" style="497"/>
    <col min="1022" max="1022" width="6.44140625" style="497" customWidth="1"/>
    <col min="1023" max="1023" width="7.6640625" style="497" customWidth="1"/>
    <col min="1024" max="1024" width="33.44140625" style="497" customWidth="1"/>
    <col min="1025" max="1026" width="13.44140625" style="497" customWidth="1"/>
    <col min="1027" max="1027" width="12.5546875" style="497" customWidth="1"/>
    <col min="1028" max="1030" width="20.44140625" style="497" customWidth="1"/>
    <col min="1031" max="1031" width="24.109375" style="497" customWidth="1"/>
    <col min="1032" max="1032" width="9.5546875" style="497" customWidth="1"/>
    <col min="1033" max="1033" width="9.109375" style="497" customWidth="1"/>
    <col min="1034" max="1034" width="9.5546875" style="497" customWidth="1"/>
    <col min="1035" max="1035" width="7.109375" style="497" customWidth="1"/>
    <col min="1036" max="1036" width="6" style="497" customWidth="1"/>
    <col min="1037" max="1037" width="7.5546875" style="497" customWidth="1"/>
    <col min="1038" max="1039" width="6" style="497" customWidth="1"/>
    <col min="1040" max="1040" width="7.5546875" style="497" customWidth="1"/>
    <col min="1041" max="1042" width="4.33203125" style="497" customWidth="1"/>
    <col min="1043" max="1043" width="5.88671875" style="497" customWidth="1"/>
    <col min="1044" max="1277" width="8.88671875" style="497"/>
    <col min="1278" max="1278" width="6.44140625" style="497" customWidth="1"/>
    <col min="1279" max="1279" width="7.6640625" style="497" customWidth="1"/>
    <col min="1280" max="1280" width="33.44140625" style="497" customWidth="1"/>
    <col min="1281" max="1282" width="13.44140625" style="497" customWidth="1"/>
    <col min="1283" max="1283" width="12.5546875" style="497" customWidth="1"/>
    <col min="1284" max="1286" width="20.44140625" style="497" customWidth="1"/>
    <col min="1287" max="1287" width="24.109375" style="497" customWidth="1"/>
    <col min="1288" max="1288" width="9.5546875" style="497" customWidth="1"/>
    <col min="1289" max="1289" width="9.109375" style="497" customWidth="1"/>
    <col min="1290" max="1290" width="9.5546875" style="497" customWidth="1"/>
    <col min="1291" max="1291" width="7.109375" style="497" customWidth="1"/>
    <col min="1292" max="1292" width="6" style="497" customWidth="1"/>
    <col min="1293" max="1293" width="7.5546875" style="497" customWidth="1"/>
    <col min="1294" max="1295" width="6" style="497" customWidth="1"/>
    <col min="1296" max="1296" width="7.5546875" style="497" customWidth="1"/>
    <col min="1297" max="1298" width="4.33203125" style="497" customWidth="1"/>
    <col min="1299" max="1299" width="5.88671875" style="497" customWidth="1"/>
    <col min="1300" max="1533" width="8.88671875" style="497"/>
    <col min="1534" max="1534" width="6.44140625" style="497" customWidth="1"/>
    <col min="1535" max="1535" width="7.6640625" style="497" customWidth="1"/>
    <col min="1536" max="1536" width="33.44140625" style="497" customWidth="1"/>
    <col min="1537" max="1538" width="13.44140625" style="497" customWidth="1"/>
    <col min="1539" max="1539" width="12.5546875" style="497" customWidth="1"/>
    <col min="1540" max="1542" width="20.44140625" style="497" customWidth="1"/>
    <col min="1543" max="1543" width="24.109375" style="497" customWidth="1"/>
    <col min="1544" max="1544" width="9.5546875" style="497" customWidth="1"/>
    <col min="1545" max="1545" width="9.109375" style="497" customWidth="1"/>
    <col min="1546" max="1546" width="9.5546875" style="497" customWidth="1"/>
    <col min="1547" max="1547" width="7.109375" style="497" customWidth="1"/>
    <col min="1548" max="1548" width="6" style="497" customWidth="1"/>
    <col min="1549" max="1549" width="7.5546875" style="497" customWidth="1"/>
    <col min="1550" max="1551" width="6" style="497" customWidth="1"/>
    <col min="1552" max="1552" width="7.5546875" style="497" customWidth="1"/>
    <col min="1553" max="1554" width="4.33203125" style="497" customWidth="1"/>
    <col min="1555" max="1555" width="5.88671875" style="497" customWidth="1"/>
    <col min="1556" max="1789" width="8.88671875" style="497"/>
    <col min="1790" max="1790" width="6.44140625" style="497" customWidth="1"/>
    <col min="1791" max="1791" width="7.6640625" style="497" customWidth="1"/>
    <col min="1792" max="1792" width="33.44140625" style="497" customWidth="1"/>
    <col min="1793" max="1794" width="13.44140625" style="497" customWidth="1"/>
    <col min="1795" max="1795" width="12.5546875" style="497" customWidth="1"/>
    <col min="1796" max="1798" width="20.44140625" style="497" customWidth="1"/>
    <col min="1799" max="1799" width="24.109375" style="497" customWidth="1"/>
    <col min="1800" max="1800" width="9.5546875" style="497" customWidth="1"/>
    <col min="1801" max="1801" width="9.109375" style="497" customWidth="1"/>
    <col min="1802" max="1802" width="9.5546875" style="497" customWidth="1"/>
    <col min="1803" max="1803" width="7.109375" style="497" customWidth="1"/>
    <col min="1804" max="1804" width="6" style="497" customWidth="1"/>
    <col min="1805" max="1805" width="7.5546875" style="497" customWidth="1"/>
    <col min="1806" max="1807" width="6" style="497" customWidth="1"/>
    <col min="1808" max="1808" width="7.5546875" style="497" customWidth="1"/>
    <col min="1809" max="1810" width="4.33203125" style="497" customWidth="1"/>
    <col min="1811" max="1811" width="5.88671875" style="497" customWidth="1"/>
    <col min="1812" max="2045" width="8.88671875" style="497"/>
    <col min="2046" max="2046" width="6.44140625" style="497" customWidth="1"/>
    <col min="2047" max="2047" width="7.6640625" style="497" customWidth="1"/>
    <col min="2048" max="2048" width="33.44140625" style="497" customWidth="1"/>
    <col min="2049" max="2050" width="13.44140625" style="497" customWidth="1"/>
    <col min="2051" max="2051" width="12.5546875" style="497" customWidth="1"/>
    <col min="2052" max="2054" width="20.44140625" style="497" customWidth="1"/>
    <col min="2055" max="2055" width="24.109375" style="497" customWidth="1"/>
    <col min="2056" max="2056" width="9.5546875" style="497" customWidth="1"/>
    <col min="2057" max="2057" width="9.109375" style="497" customWidth="1"/>
    <col min="2058" max="2058" width="9.5546875" style="497" customWidth="1"/>
    <col min="2059" max="2059" width="7.109375" style="497" customWidth="1"/>
    <col min="2060" max="2060" width="6" style="497" customWidth="1"/>
    <col min="2061" max="2061" width="7.5546875" style="497" customWidth="1"/>
    <col min="2062" max="2063" width="6" style="497" customWidth="1"/>
    <col min="2064" max="2064" width="7.5546875" style="497" customWidth="1"/>
    <col min="2065" max="2066" width="4.33203125" style="497" customWidth="1"/>
    <col min="2067" max="2067" width="5.88671875" style="497" customWidth="1"/>
    <col min="2068" max="2301" width="8.88671875" style="497"/>
    <col min="2302" max="2302" width="6.44140625" style="497" customWidth="1"/>
    <col min="2303" max="2303" width="7.6640625" style="497" customWidth="1"/>
    <col min="2304" max="2304" width="33.44140625" style="497" customWidth="1"/>
    <col min="2305" max="2306" width="13.44140625" style="497" customWidth="1"/>
    <col min="2307" max="2307" width="12.5546875" style="497" customWidth="1"/>
    <col min="2308" max="2310" width="20.44140625" style="497" customWidth="1"/>
    <col min="2311" max="2311" width="24.109375" style="497" customWidth="1"/>
    <col min="2312" max="2312" width="9.5546875" style="497" customWidth="1"/>
    <col min="2313" max="2313" width="9.109375" style="497" customWidth="1"/>
    <col min="2314" max="2314" width="9.5546875" style="497" customWidth="1"/>
    <col min="2315" max="2315" width="7.109375" style="497" customWidth="1"/>
    <col min="2316" max="2316" width="6" style="497" customWidth="1"/>
    <col min="2317" max="2317" width="7.5546875" style="497" customWidth="1"/>
    <col min="2318" max="2319" width="6" style="497" customWidth="1"/>
    <col min="2320" max="2320" width="7.5546875" style="497" customWidth="1"/>
    <col min="2321" max="2322" width="4.33203125" style="497" customWidth="1"/>
    <col min="2323" max="2323" width="5.88671875" style="497" customWidth="1"/>
    <col min="2324" max="2557" width="8.88671875" style="497"/>
    <col min="2558" max="2558" width="6.44140625" style="497" customWidth="1"/>
    <col min="2559" max="2559" width="7.6640625" style="497" customWidth="1"/>
    <col min="2560" max="2560" width="33.44140625" style="497" customWidth="1"/>
    <col min="2561" max="2562" width="13.44140625" style="497" customWidth="1"/>
    <col min="2563" max="2563" width="12.5546875" style="497" customWidth="1"/>
    <col min="2564" max="2566" width="20.44140625" style="497" customWidth="1"/>
    <col min="2567" max="2567" width="24.109375" style="497" customWidth="1"/>
    <col min="2568" max="2568" width="9.5546875" style="497" customWidth="1"/>
    <col min="2569" max="2569" width="9.109375" style="497" customWidth="1"/>
    <col min="2570" max="2570" width="9.5546875" style="497" customWidth="1"/>
    <col min="2571" max="2571" width="7.109375" style="497" customWidth="1"/>
    <col min="2572" max="2572" width="6" style="497" customWidth="1"/>
    <col min="2573" max="2573" width="7.5546875" style="497" customWidth="1"/>
    <col min="2574" max="2575" width="6" style="497" customWidth="1"/>
    <col min="2576" max="2576" width="7.5546875" style="497" customWidth="1"/>
    <col min="2577" max="2578" width="4.33203125" style="497" customWidth="1"/>
    <col min="2579" max="2579" width="5.88671875" style="497" customWidth="1"/>
    <col min="2580" max="2813" width="8.88671875" style="497"/>
    <col min="2814" max="2814" width="6.44140625" style="497" customWidth="1"/>
    <col min="2815" max="2815" width="7.6640625" style="497" customWidth="1"/>
    <col min="2816" max="2816" width="33.44140625" style="497" customWidth="1"/>
    <col min="2817" max="2818" width="13.44140625" style="497" customWidth="1"/>
    <col min="2819" max="2819" width="12.5546875" style="497" customWidth="1"/>
    <col min="2820" max="2822" width="20.44140625" style="497" customWidth="1"/>
    <col min="2823" max="2823" width="24.109375" style="497" customWidth="1"/>
    <col min="2824" max="2824" width="9.5546875" style="497" customWidth="1"/>
    <col min="2825" max="2825" width="9.109375" style="497" customWidth="1"/>
    <col min="2826" max="2826" width="9.5546875" style="497" customWidth="1"/>
    <col min="2827" max="2827" width="7.109375" style="497" customWidth="1"/>
    <col min="2828" max="2828" width="6" style="497" customWidth="1"/>
    <col min="2829" max="2829" width="7.5546875" style="497" customWidth="1"/>
    <col min="2830" max="2831" width="6" style="497" customWidth="1"/>
    <col min="2832" max="2832" width="7.5546875" style="497" customWidth="1"/>
    <col min="2833" max="2834" width="4.33203125" style="497" customWidth="1"/>
    <col min="2835" max="2835" width="5.88671875" style="497" customWidth="1"/>
    <col min="2836" max="3069" width="8.88671875" style="497"/>
    <col min="3070" max="3070" width="6.44140625" style="497" customWidth="1"/>
    <col min="3071" max="3071" width="7.6640625" style="497" customWidth="1"/>
    <col min="3072" max="3072" width="33.44140625" style="497" customWidth="1"/>
    <col min="3073" max="3074" width="13.44140625" style="497" customWidth="1"/>
    <col min="3075" max="3075" width="12.5546875" style="497" customWidth="1"/>
    <col min="3076" max="3078" width="20.44140625" style="497" customWidth="1"/>
    <col min="3079" max="3079" width="24.109375" style="497" customWidth="1"/>
    <col min="3080" max="3080" width="9.5546875" style="497" customWidth="1"/>
    <col min="3081" max="3081" width="9.109375" style="497" customWidth="1"/>
    <col min="3082" max="3082" width="9.5546875" style="497" customWidth="1"/>
    <col min="3083" max="3083" width="7.109375" style="497" customWidth="1"/>
    <col min="3084" max="3084" width="6" style="497" customWidth="1"/>
    <col min="3085" max="3085" width="7.5546875" style="497" customWidth="1"/>
    <col min="3086" max="3087" width="6" style="497" customWidth="1"/>
    <col min="3088" max="3088" width="7.5546875" style="497" customWidth="1"/>
    <col min="3089" max="3090" width="4.33203125" style="497" customWidth="1"/>
    <col min="3091" max="3091" width="5.88671875" style="497" customWidth="1"/>
    <col min="3092" max="3325" width="8.88671875" style="497"/>
    <col min="3326" max="3326" width="6.44140625" style="497" customWidth="1"/>
    <col min="3327" max="3327" width="7.6640625" style="497" customWidth="1"/>
    <col min="3328" max="3328" width="33.44140625" style="497" customWidth="1"/>
    <col min="3329" max="3330" width="13.44140625" style="497" customWidth="1"/>
    <col min="3331" max="3331" width="12.5546875" style="497" customWidth="1"/>
    <col min="3332" max="3334" width="20.44140625" style="497" customWidth="1"/>
    <col min="3335" max="3335" width="24.109375" style="497" customWidth="1"/>
    <col min="3336" max="3336" width="9.5546875" style="497" customWidth="1"/>
    <col min="3337" max="3337" width="9.109375" style="497" customWidth="1"/>
    <col min="3338" max="3338" width="9.5546875" style="497" customWidth="1"/>
    <col min="3339" max="3339" width="7.109375" style="497" customWidth="1"/>
    <col min="3340" max="3340" width="6" style="497" customWidth="1"/>
    <col min="3341" max="3341" width="7.5546875" style="497" customWidth="1"/>
    <col min="3342" max="3343" width="6" style="497" customWidth="1"/>
    <col min="3344" max="3344" width="7.5546875" style="497" customWidth="1"/>
    <col min="3345" max="3346" width="4.33203125" style="497" customWidth="1"/>
    <col min="3347" max="3347" width="5.88671875" style="497" customWidth="1"/>
    <col min="3348" max="3581" width="8.88671875" style="497"/>
    <col min="3582" max="3582" width="6.44140625" style="497" customWidth="1"/>
    <col min="3583" max="3583" width="7.6640625" style="497" customWidth="1"/>
    <col min="3584" max="3584" width="33.44140625" style="497" customWidth="1"/>
    <col min="3585" max="3586" width="13.44140625" style="497" customWidth="1"/>
    <col min="3587" max="3587" width="12.5546875" style="497" customWidth="1"/>
    <col min="3588" max="3590" width="20.44140625" style="497" customWidth="1"/>
    <col min="3591" max="3591" width="24.109375" style="497" customWidth="1"/>
    <col min="3592" max="3592" width="9.5546875" style="497" customWidth="1"/>
    <col min="3593" max="3593" width="9.109375" style="497" customWidth="1"/>
    <col min="3594" max="3594" width="9.5546875" style="497" customWidth="1"/>
    <col min="3595" max="3595" width="7.109375" style="497" customWidth="1"/>
    <col min="3596" max="3596" width="6" style="497" customWidth="1"/>
    <col min="3597" max="3597" width="7.5546875" style="497" customWidth="1"/>
    <col min="3598" max="3599" width="6" style="497" customWidth="1"/>
    <col min="3600" max="3600" width="7.5546875" style="497" customWidth="1"/>
    <col min="3601" max="3602" width="4.33203125" style="497" customWidth="1"/>
    <col min="3603" max="3603" width="5.88671875" style="497" customWidth="1"/>
    <col min="3604" max="3837" width="8.88671875" style="497"/>
    <col min="3838" max="3838" width="6.44140625" style="497" customWidth="1"/>
    <col min="3839" max="3839" width="7.6640625" style="497" customWidth="1"/>
    <col min="3840" max="3840" width="33.44140625" style="497" customWidth="1"/>
    <col min="3841" max="3842" width="13.44140625" style="497" customWidth="1"/>
    <col min="3843" max="3843" width="12.5546875" style="497" customWidth="1"/>
    <col min="3844" max="3846" width="20.44140625" style="497" customWidth="1"/>
    <col min="3847" max="3847" width="24.109375" style="497" customWidth="1"/>
    <col min="3848" max="3848" width="9.5546875" style="497" customWidth="1"/>
    <col min="3849" max="3849" width="9.109375" style="497" customWidth="1"/>
    <col min="3850" max="3850" width="9.5546875" style="497" customWidth="1"/>
    <col min="3851" max="3851" width="7.109375" style="497" customWidth="1"/>
    <col min="3852" max="3852" width="6" style="497" customWidth="1"/>
    <col min="3853" max="3853" width="7.5546875" style="497" customWidth="1"/>
    <col min="3854" max="3855" width="6" style="497" customWidth="1"/>
    <col min="3856" max="3856" width="7.5546875" style="497" customWidth="1"/>
    <col min="3857" max="3858" width="4.33203125" style="497" customWidth="1"/>
    <col min="3859" max="3859" width="5.88671875" style="497" customWidth="1"/>
    <col min="3860" max="4093" width="8.88671875" style="497"/>
    <col min="4094" max="4094" width="6.44140625" style="497" customWidth="1"/>
    <col min="4095" max="4095" width="7.6640625" style="497" customWidth="1"/>
    <col min="4096" max="4096" width="33.44140625" style="497" customWidth="1"/>
    <col min="4097" max="4098" width="13.44140625" style="497" customWidth="1"/>
    <col min="4099" max="4099" width="12.5546875" style="497" customWidth="1"/>
    <col min="4100" max="4102" width="20.44140625" style="497" customWidth="1"/>
    <col min="4103" max="4103" width="24.109375" style="497" customWidth="1"/>
    <col min="4104" max="4104" width="9.5546875" style="497" customWidth="1"/>
    <col min="4105" max="4105" width="9.109375" style="497" customWidth="1"/>
    <col min="4106" max="4106" width="9.5546875" style="497" customWidth="1"/>
    <col min="4107" max="4107" width="7.109375" style="497" customWidth="1"/>
    <col min="4108" max="4108" width="6" style="497" customWidth="1"/>
    <col min="4109" max="4109" width="7.5546875" style="497" customWidth="1"/>
    <col min="4110" max="4111" width="6" style="497" customWidth="1"/>
    <col min="4112" max="4112" width="7.5546875" style="497" customWidth="1"/>
    <col min="4113" max="4114" width="4.33203125" style="497" customWidth="1"/>
    <col min="4115" max="4115" width="5.88671875" style="497" customWidth="1"/>
    <col min="4116" max="4349" width="8.88671875" style="497"/>
    <col min="4350" max="4350" width="6.44140625" style="497" customWidth="1"/>
    <col min="4351" max="4351" width="7.6640625" style="497" customWidth="1"/>
    <col min="4352" max="4352" width="33.44140625" style="497" customWidth="1"/>
    <col min="4353" max="4354" width="13.44140625" style="497" customWidth="1"/>
    <col min="4355" max="4355" width="12.5546875" style="497" customWidth="1"/>
    <col min="4356" max="4358" width="20.44140625" style="497" customWidth="1"/>
    <col min="4359" max="4359" width="24.109375" style="497" customWidth="1"/>
    <col min="4360" max="4360" width="9.5546875" style="497" customWidth="1"/>
    <col min="4361" max="4361" width="9.109375" style="497" customWidth="1"/>
    <col min="4362" max="4362" width="9.5546875" style="497" customWidth="1"/>
    <col min="4363" max="4363" width="7.109375" style="497" customWidth="1"/>
    <col min="4364" max="4364" width="6" style="497" customWidth="1"/>
    <col min="4365" max="4365" width="7.5546875" style="497" customWidth="1"/>
    <col min="4366" max="4367" width="6" style="497" customWidth="1"/>
    <col min="4368" max="4368" width="7.5546875" style="497" customWidth="1"/>
    <col min="4369" max="4370" width="4.33203125" style="497" customWidth="1"/>
    <col min="4371" max="4371" width="5.88671875" style="497" customWidth="1"/>
    <col min="4372" max="4605" width="8.88671875" style="497"/>
    <col min="4606" max="4606" width="6.44140625" style="497" customWidth="1"/>
    <col min="4607" max="4607" width="7.6640625" style="497" customWidth="1"/>
    <col min="4608" max="4608" width="33.44140625" style="497" customWidth="1"/>
    <col min="4609" max="4610" width="13.44140625" style="497" customWidth="1"/>
    <col min="4611" max="4611" width="12.5546875" style="497" customWidth="1"/>
    <col min="4612" max="4614" width="20.44140625" style="497" customWidth="1"/>
    <col min="4615" max="4615" width="24.109375" style="497" customWidth="1"/>
    <col min="4616" max="4616" width="9.5546875" style="497" customWidth="1"/>
    <col min="4617" max="4617" width="9.109375" style="497" customWidth="1"/>
    <col min="4618" max="4618" width="9.5546875" style="497" customWidth="1"/>
    <col min="4619" max="4619" width="7.109375" style="497" customWidth="1"/>
    <col min="4620" max="4620" width="6" style="497" customWidth="1"/>
    <col min="4621" max="4621" width="7.5546875" style="497" customWidth="1"/>
    <col min="4622" max="4623" width="6" style="497" customWidth="1"/>
    <col min="4624" max="4624" width="7.5546875" style="497" customWidth="1"/>
    <col min="4625" max="4626" width="4.33203125" style="497" customWidth="1"/>
    <col min="4627" max="4627" width="5.88671875" style="497" customWidth="1"/>
    <col min="4628" max="4861" width="8.88671875" style="497"/>
    <col min="4862" max="4862" width="6.44140625" style="497" customWidth="1"/>
    <col min="4863" max="4863" width="7.6640625" style="497" customWidth="1"/>
    <col min="4864" max="4864" width="33.44140625" style="497" customWidth="1"/>
    <col min="4865" max="4866" width="13.44140625" style="497" customWidth="1"/>
    <col min="4867" max="4867" width="12.5546875" style="497" customWidth="1"/>
    <col min="4868" max="4870" width="20.44140625" style="497" customWidth="1"/>
    <col min="4871" max="4871" width="24.109375" style="497" customWidth="1"/>
    <col min="4872" max="4872" width="9.5546875" style="497" customWidth="1"/>
    <col min="4873" max="4873" width="9.109375" style="497" customWidth="1"/>
    <col min="4874" max="4874" width="9.5546875" style="497" customWidth="1"/>
    <col min="4875" max="4875" width="7.109375" style="497" customWidth="1"/>
    <col min="4876" max="4876" width="6" style="497" customWidth="1"/>
    <col min="4877" max="4877" width="7.5546875" style="497" customWidth="1"/>
    <col min="4878" max="4879" width="6" style="497" customWidth="1"/>
    <col min="4880" max="4880" width="7.5546875" style="497" customWidth="1"/>
    <col min="4881" max="4882" width="4.33203125" style="497" customWidth="1"/>
    <col min="4883" max="4883" width="5.88671875" style="497" customWidth="1"/>
    <col min="4884" max="5117" width="8.88671875" style="497"/>
    <col min="5118" max="5118" width="6.44140625" style="497" customWidth="1"/>
    <col min="5119" max="5119" width="7.6640625" style="497" customWidth="1"/>
    <col min="5120" max="5120" width="33.44140625" style="497" customWidth="1"/>
    <col min="5121" max="5122" width="13.44140625" style="497" customWidth="1"/>
    <col min="5123" max="5123" width="12.5546875" style="497" customWidth="1"/>
    <col min="5124" max="5126" width="20.44140625" style="497" customWidth="1"/>
    <col min="5127" max="5127" width="24.109375" style="497" customWidth="1"/>
    <col min="5128" max="5128" width="9.5546875" style="497" customWidth="1"/>
    <col min="5129" max="5129" width="9.109375" style="497" customWidth="1"/>
    <col min="5130" max="5130" width="9.5546875" style="497" customWidth="1"/>
    <col min="5131" max="5131" width="7.109375" style="497" customWidth="1"/>
    <col min="5132" max="5132" width="6" style="497" customWidth="1"/>
    <col min="5133" max="5133" width="7.5546875" style="497" customWidth="1"/>
    <col min="5134" max="5135" width="6" style="497" customWidth="1"/>
    <col min="5136" max="5136" width="7.5546875" style="497" customWidth="1"/>
    <col min="5137" max="5138" width="4.33203125" style="497" customWidth="1"/>
    <col min="5139" max="5139" width="5.88671875" style="497" customWidth="1"/>
    <col min="5140" max="5373" width="8.88671875" style="497"/>
    <col min="5374" max="5374" width="6.44140625" style="497" customWidth="1"/>
    <col min="5375" max="5375" width="7.6640625" style="497" customWidth="1"/>
    <col min="5376" max="5376" width="33.44140625" style="497" customWidth="1"/>
    <col min="5377" max="5378" width="13.44140625" style="497" customWidth="1"/>
    <col min="5379" max="5379" width="12.5546875" style="497" customWidth="1"/>
    <col min="5380" max="5382" width="20.44140625" style="497" customWidth="1"/>
    <col min="5383" max="5383" width="24.109375" style="497" customWidth="1"/>
    <col min="5384" max="5384" width="9.5546875" style="497" customWidth="1"/>
    <col min="5385" max="5385" width="9.109375" style="497" customWidth="1"/>
    <col min="5386" max="5386" width="9.5546875" style="497" customWidth="1"/>
    <col min="5387" max="5387" width="7.109375" style="497" customWidth="1"/>
    <col min="5388" max="5388" width="6" style="497" customWidth="1"/>
    <col min="5389" max="5389" width="7.5546875" style="497" customWidth="1"/>
    <col min="5390" max="5391" width="6" style="497" customWidth="1"/>
    <col min="5392" max="5392" width="7.5546875" style="497" customWidth="1"/>
    <col min="5393" max="5394" width="4.33203125" style="497" customWidth="1"/>
    <col min="5395" max="5395" width="5.88671875" style="497" customWidth="1"/>
    <col min="5396" max="5629" width="8.88671875" style="497"/>
    <col min="5630" max="5630" width="6.44140625" style="497" customWidth="1"/>
    <col min="5631" max="5631" width="7.6640625" style="497" customWidth="1"/>
    <col min="5632" max="5632" width="33.44140625" style="497" customWidth="1"/>
    <col min="5633" max="5634" width="13.44140625" style="497" customWidth="1"/>
    <col min="5635" max="5635" width="12.5546875" style="497" customWidth="1"/>
    <col min="5636" max="5638" width="20.44140625" style="497" customWidth="1"/>
    <col min="5639" max="5639" width="24.109375" style="497" customWidth="1"/>
    <col min="5640" max="5640" width="9.5546875" style="497" customWidth="1"/>
    <col min="5641" max="5641" width="9.109375" style="497" customWidth="1"/>
    <col min="5642" max="5642" width="9.5546875" style="497" customWidth="1"/>
    <col min="5643" max="5643" width="7.109375" style="497" customWidth="1"/>
    <col min="5644" max="5644" width="6" style="497" customWidth="1"/>
    <col min="5645" max="5645" width="7.5546875" style="497" customWidth="1"/>
    <col min="5646" max="5647" width="6" style="497" customWidth="1"/>
    <col min="5648" max="5648" width="7.5546875" style="497" customWidth="1"/>
    <col min="5649" max="5650" width="4.33203125" style="497" customWidth="1"/>
    <col min="5651" max="5651" width="5.88671875" style="497" customWidth="1"/>
    <col min="5652" max="5885" width="8.88671875" style="497"/>
    <col min="5886" max="5886" width="6.44140625" style="497" customWidth="1"/>
    <col min="5887" max="5887" width="7.6640625" style="497" customWidth="1"/>
    <col min="5888" max="5888" width="33.44140625" style="497" customWidth="1"/>
    <col min="5889" max="5890" width="13.44140625" style="497" customWidth="1"/>
    <col min="5891" max="5891" width="12.5546875" style="497" customWidth="1"/>
    <col min="5892" max="5894" width="20.44140625" style="497" customWidth="1"/>
    <col min="5895" max="5895" width="24.109375" style="497" customWidth="1"/>
    <col min="5896" max="5896" width="9.5546875" style="497" customWidth="1"/>
    <col min="5897" max="5897" width="9.109375" style="497" customWidth="1"/>
    <col min="5898" max="5898" width="9.5546875" style="497" customWidth="1"/>
    <col min="5899" max="5899" width="7.109375" style="497" customWidth="1"/>
    <col min="5900" max="5900" width="6" style="497" customWidth="1"/>
    <col min="5901" max="5901" width="7.5546875" style="497" customWidth="1"/>
    <col min="5902" max="5903" width="6" style="497" customWidth="1"/>
    <col min="5904" max="5904" width="7.5546875" style="497" customWidth="1"/>
    <col min="5905" max="5906" width="4.33203125" style="497" customWidth="1"/>
    <col min="5907" max="5907" width="5.88671875" style="497" customWidth="1"/>
    <col min="5908" max="6141" width="8.88671875" style="497"/>
    <col min="6142" max="6142" width="6.44140625" style="497" customWidth="1"/>
    <col min="6143" max="6143" width="7.6640625" style="497" customWidth="1"/>
    <col min="6144" max="6144" width="33.44140625" style="497" customWidth="1"/>
    <col min="6145" max="6146" width="13.44140625" style="497" customWidth="1"/>
    <col min="6147" max="6147" width="12.5546875" style="497" customWidth="1"/>
    <col min="6148" max="6150" width="20.44140625" style="497" customWidth="1"/>
    <col min="6151" max="6151" width="24.109375" style="497" customWidth="1"/>
    <col min="6152" max="6152" width="9.5546875" style="497" customWidth="1"/>
    <col min="6153" max="6153" width="9.109375" style="497" customWidth="1"/>
    <col min="6154" max="6154" width="9.5546875" style="497" customWidth="1"/>
    <col min="6155" max="6155" width="7.109375" style="497" customWidth="1"/>
    <col min="6156" max="6156" width="6" style="497" customWidth="1"/>
    <col min="6157" max="6157" width="7.5546875" style="497" customWidth="1"/>
    <col min="6158" max="6159" width="6" style="497" customWidth="1"/>
    <col min="6160" max="6160" width="7.5546875" style="497" customWidth="1"/>
    <col min="6161" max="6162" width="4.33203125" style="497" customWidth="1"/>
    <col min="6163" max="6163" width="5.88671875" style="497" customWidth="1"/>
    <col min="6164" max="6397" width="8.88671875" style="497"/>
    <col min="6398" max="6398" width="6.44140625" style="497" customWidth="1"/>
    <col min="6399" max="6399" width="7.6640625" style="497" customWidth="1"/>
    <col min="6400" max="6400" width="33.44140625" style="497" customWidth="1"/>
    <col min="6401" max="6402" width="13.44140625" style="497" customWidth="1"/>
    <col min="6403" max="6403" width="12.5546875" style="497" customWidth="1"/>
    <col min="6404" max="6406" width="20.44140625" style="497" customWidth="1"/>
    <col min="6407" max="6407" width="24.109375" style="497" customWidth="1"/>
    <col min="6408" max="6408" width="9.5546875" style="497" customWidth="1"/>
    <col min="6409" max="6409" width="9.109375" style="497" customWidth="1"/>
    <col min="6410" max="6410" width="9.5546875" style="497" customWidth="1"/>
    <col min="6411" max="6411" width="7.109375" style="497" customWidth="1"/>
    <col min="6412" max="6412" width="6" style="497" customWidth="1"/>
    <col min="6413" max="6413" width="7.5546875" style="497" customWidth="1"/>
    <col min="6414" max="6415" width="6" style="497" customWidth="1"/>
    <col min="6416" max="6416" width="7.5546875" style="497" customWidth="1"/>
    <col min="6417" max="6418" width="4.33203125" style="497" customWidth="1"/>
    <col min="6419" max="6419" width="5.88671875" style="497" customWidth="1"/>
    <col min="6420" max="6653" width="8.88671875" style="497"/>
    <col min="6654" max="6654" width="6.44140625" style="497" customWidth="1"/>
    <col min="6655" max="6655" width="7.6640625" style="497" customWidth="1"/>
    <col min="6656" max="6656" width="33.44140625" style="497" customWidth="1"/>
    <col min="6657" max="6658" width="13.44140625" style="497" customWidth="1"/>
    <col min="6659" max="6659" width="12.5546875" style="497" customWidth="1"/>
    <col min="6660" max="6662" width="20.44140625" style="497" customWidth="1"/>
    <col min="6663" max="6663" width="24.109375" style="497" customWidth="1"/>
    <col min="6664" max="6664" width="9.5546875" style="497" customWidth="1"/>
    <col min="6665" max="6665" width="9.109375" style="497" customWidth="1"/>
    <col min="6666" max="6666" width="9.5546875" style="497" customWidth="1"/>
    <col min="6667" max="6667" width="7.109375" style="497" customWidth="1"/>
    <col min="6668" max="6668" width="6" style="497" customWidth="1"/>
    <col min="6669" max="6669" width="7.5546875" style="497" customWidth="1"/>
    <col min="6670" max="6671" width="6" style="497" customWidth="1"/>
    <col min="6672" max="6672" width="7.5546875" style="497" customWidth="1"/>
    <col min="6673" max="6674" width="4.33203125" style="497" customWidth="1"/>
    <col min="6675" max="6675" width="5.88671875" style="497" customWidth="1"/>
    <col min="6676" max="6909" width="8.88671875" style="497"/>
    <col min="6910" max="6910" width="6.44140625" style="497" customWidth="1"/>
    <col min="6911" max="6911" width="7.6640625" style="497" customWidth="1"/>
    <col min="6912" max="6912" width="33.44140625" style="497" customWidth="1"/>
    <col min="6913" max="6914" width="13.44140625" style="497" customWidth="1"/>
    <col min="6915" max="6915" width="12.5546875" style="497" customWidth="1"/>
    <col min="6916" max="6918" width="20.44140625" style="497" customWidth="1"/>
    <col min="6919" max="6919" width="24.109375" style="497" customWidth="1"/>
    <col min="6920" max="6920" width="9.5546875" style="497" customWidth="1"/>
    <col min="6921" max="6921" width="9.109375" style="497" customWidth="1"/>
    <col min="6922" max="6922" width="9.5546875" style="497" customWidth="1"/>
    <col min="6923" max="6923" width="7.109375" style="497" customWidth="1"/>
    <col min="6924" max="6924" width="6" style="497" customWidth="1"/>
    <col min="6925" max="6925" width="7.5546875" style="497" customWidth="1"/>
    <col min="6926" max="6927" width="6" style="497" customWidth="1"/>
    <col min="6928" max="6928" width="7.5546875" style="497" customWidth="1"/>
    <col min="6929" max="6930" width="4.33203125" style="497" customWidth="1"/>
    <col min="6931" max="6931" width="5.88671875" style="497" customWidth="1"/>
    <col min="6932" max="7165" width="8.88671875" style="497"/>
    <col min="7166" max="7166" width="6.44140625" style="497" customWidth="1"/>
    <col min="7167" max="7167" width="7.6640625" style="497" customWidth="1"/>
    <col min="7168" max="7168" width="33.44140625" style="497" customWidth="1"/>
    <col min="7169" max="7170" width="13.44140625" style="497" customWidth="1"/>
    <col min="7171" max="7171" width="12.5546875" style="497" customWidth="1"/>
    <col min="7172" max="7174" width="20.44140625" style="497" customWidth="1"/>
    <col min="7175" max="7175" width="24.109375" style="497" customWidth="1"/>
    <col min="7176" max="7176" width="9.5546875" style="497" customWidth="1"/>
    <col min="7177" max="7177" width="9.109375" style="497" customWidth="1"/>
    <col min="7178" max="7178" width="9.5546875" style="497" customWidth="1"/>
    <col min="7179" max="7179" width="7.109375" style="497" customWidth="1"/>
    <col min="7180" max="7180" width="6" style="497" customWidth="1"/>
    <col min="7181" max="7181" width="7.5546875" style="497" customWidth="1"/>
    <col min="7182" max="7183" width="6" style="497" customWidth="1"/>
    <col min="7184" max="7184" width="7.5546875" style="497" customWidth="1"/>
    <col min="7185" max="7186" width="4.33203125" style="497" customWidth="1"/>
    <col min="7187" max="7187" width="5.88671875" style="497" customWidth="1"/>
    <col min="7188" max="7421" width="8.88671875" style="497"/>
    <col min="7422" max="7422" width="6.44140625" style="497" customWidth="1"/>
    <col min="7423" max="7423" width="7.6640625" style="497" customWidth="1"/>
    <col min="7424" max="7424" width="33.44140625" style="497" customWidth="1"/>
    <col min="7425" max="7426" width="13.44140625" style="497" customWidth="1"/>
    <col min="7427" max="7427" width="12.5546875" style="497" customWidth="1"/>
    <col min="7428" max="7430" width="20.44140625" style="497" customWidth="1"/>
    <col min="7431" max="7431" width="24.109375" style="497" customWidth="1"/>
    <col min="7432" max="7432" width="9.5546875" style="497" customWidth="1"/>
    <col min="7433" max="7433" width="9.109375" style="497" customWidth="1"/>
    <col min="7434" max="7434" width="9.5546875" style="497" customWidth="1"/>
    <col min="7435" max="7435" width="7.109375" style="497" customWidth="1"/>
    <col min="7436" max="7436" width="6" style="497" customWidth="1"/>
    <col min="7437" max="7437" width="7.5546875" style="497" customWidth="1"/>
    <col min="7438" max="7439" width="6" style="497" customWidth="1"/>
    <col min="7440" max="7440" width="7.5546875" style="497" customWidth="1"/>
    <col min="7441" max="7442" width="4.33203125" style="497" customWidth="1"/>
    <col min="7443" max="7443" width="5.88671875" style="497" customWidth="1"/>
    <col min="7444" max="7677" width="8.88671875" style="497"/>
    <col min="7678" max="7678" width="6.44140625" style="497" customWidth="1"/>
    <col min="7679" max="7679" width="7.6640625" style="497" customWidth="1"/>
    <col min="7680" max="7680" width="33.44140625" style="497" customWidth="1"/>
    <col min="7681" max="7682" width="13.44140625" style="497" customWidth="1"/>
    <col min="7683" max="7683" width="12.5546875" style="497" customWidth="1"/>
    <col min="7684" max="7686" width="20.44140625" style="497" customWidth="1"/>
    <col min="7687" max="7687" width="24.109375" style="497" customWidth="1"/>
    <col min="7688" max="7688" width="9.5546875" style="497" customWidth="1"/>
    <col min="7689" max="7689" width="9.109375" style="497" customWidth="1"/>
    <col min="7690" max="7690" width="9.5546875" style="497" customWidth="1"/>
    <col min="7691" max="7691" width="7.109375" style="497" customWidth="1"/>
    <col min="7692" max="7692" width="6" style="497" customWidth="1"/>
    <col min="7693" max="7693" width="7.5546875" style="497" customWidth="1"/>
    <col min="7694" max="7695" width="6" style="497" customWidth="1"/>
    <col min="7696" max="7696" width="7.5546875" style="497" customWidth="1"/>
    <col min="7697" max="7698" width="4.33203125" style="497" customWidth="1"/>
    <col min="7699" max="7699" width="5.88671875" style="497" customWidth="1"/>
    <col min="7700" max="7933" width="8.88671875" style="497"/>
    <col min="7934" max="7934" width="6.44140625" style="497" customWidth="1"/>
    <col min="7935" max="7935" width="7.6640625" style="497" customWidth="1"/>
    <col min="7936" max="7936" width="33.44140625" style="497" customWidth="1"/>
    <col min="7937" max="7938" width="13.44140625" style="497" customWidth="1"/>
    <col min="7939" max="7939" width="12.5546875" style="497" customWidth="1"/>
    <col min="7940" max="7942" width="20.44140625" style="497" customWidth="1"/>
    <col min="7943" max="7943" width="24.109375" style="497" customWidth="1"/>
    <col min="7944" max="7944" width="9.5546875" style="497" customWidth="1"/>
    <col min="7945" max="7945" width="9.109375" style="497" customWidth="1"/>
    <col min="7946" max="7946" width="9.5546875" style="497" customWidth="1"/>
    <col min="7947" max="7947" width="7.109375" style="497" customWidth="1"/>
    <col min="7948" max="7948" width="6" style="497" customWidth="1"/>
    <col min="7949" max="7949" width="7.5546875" style="497" customWidth="1"/>
    <col min="7950" max="7951" width="6" style="497" customWidth="1"/>
    <col min="7952" max="7952" width="7.5546875" style="497" customWidth="1"/>
    <col min="7953" max="7954" width="4.33203125" style="497" customWidth="1"/>
    <col min="7955" max="7955" width="5.88671875" style="497" customWidth="1"/>
    <col min="7956" max="8189" width="8.88671875" style="497"/>
    <col min="8190" max="8190" width="6.44140625" style="497" customWidth="1"/>
    <col min="8191" max="8191" width="7.6640625" style="497" customWidth="1"/>
    <col min="8192" max="8192" width="33.44140625" style="497" customWidth="1"/>
    <col min="8193" max="8194" width="13.44140625" style="497" customWidth="1"/>
    <col min="8195" max="8195" width="12.5546875" style="497" customWidth="1"/>
    <col min="8196" max="8198" width="20.44140625" style="497" customWidth="1"/>
    <col min="8199" max="8199" width="24.109375" style="497" customWidth="1"/>
    <col min="8200" max="8200" width="9.5546875" style="497" customWidth="1"/>
    <col min="8201" max="8201" width="9.109375" style="497" customWidth="1"/>
    <col min="8202" max="8202" width="9.5546875" style="497" customWidth="1"/>
    <col min="8203" max="8203" width="7.109375" style="497" customWidth="1"/>
    <col min="8204" max="8204" width="6" style="497" customWidth="1"/>
    <col min="8205" max="8205" width="7.5546875" style="497" customWidth="1"/>
    <col min="8206" max="8207" width="6" style="497" customWidth="1"/>
    <col min="8208" max="8208" width="7.5546875" style="497" customWidth="1"/>
    <col min="8209" max="8210" width="4.33203125" style="497" customWidth="1"/>
    <col min="8211" max="8211" width="5.88671875" style="497" customWidth="1"/>
    <col min="8212" max="8445" width="8.88671875" style="497"/>
    <col min="8446" max="8446" width="6.44140625" style="497" customWidth="1"/>
    <col min="8447" max="8447" width="7.6640625" style="497" customWidth="1"/>
    <col min="8448" max="8448" width="33.44140625" style="497" customWidth="1"/>
    <col min="8449" max="8450" width="13.44140625" style="497" customWidth="1"/>
    <col min="8451" max="8451" width="12.5546875" style="497" customWidth="1"/>
    <col min="8452" max="8454" width="20.44140625" style="497" customWidth="1"/>
    <col min="8455" max="8455" width="24.109375" style="497" customWidth="1"/>
    <col min="8456" max="8456" width="9.5546875" style="497" customWidth="1"/>
    <col min="8457" max="8457" width="9.109375" style="497" customWidth="1"/>
    <col min="8458" max="8458" width="9.5546875" style="497" customWidth="1"/>
    <col min="8459" max="8459" width="7.109375" style="497" customWidth="1"/>
    <col min="8460" max="8460" width="6" style="497" customWidth="1"/>
    <col min="8461" max="8461" width="7.5546875" style="497" customWidth="1"/>
    <col min="8462" max="8463" width="6" style="497" customWidth="1"/>
    <col min="8464" max="8464" width="7.5546875" style="497" customWidth="1"/>
    <col min="8465" max="8466" width="4.33203125" style="497" customWidth="1"/>
    <col min="8467" max="8467" width="5.88671875" style="497" customWidth="1"/>
    <col min="8468" max="8701" width="8.88671875" style="497"/>
    <col min="8702" max="8702" width="6.44140625" style="497" customWidth="1"/>
    <col min="8703" max="8703" width="7.6640625" style="497" customWidth="1"/>
    <col min="8704" max="8704" width="33.44140625" style="497" customWidth="1"/>
    <col min="8705" max="8706" width="13.44140625" style="497" customWidth="1"/>
    <col min="8707" max="8707" width="12.5546875" style="497" customWidth="1"/>
    <col min="8708" max="8710" width="20.44140625" style="497" customWidth="1"/>
    <col min="8711" max="8711" width="24.109375" style="497" customWidth="1"/>
    <col min="8712" max="8712" width="9.5546875" style="497" customWidth="1"/>
    <col min="8713" max="8713" width="9.109375" style="497" customWidth="1"/>
    <col min="8714" max="8714" width="9.5546875" style="497" customWidth="1"/>
    <col min="8715" max="8715" width="7.109375" style="497" customWidth="1"/>
    <col min="8716" max="8716" width="6" style="497" customWidth="1"/>
    <col min="8717" max="8717" width="7.5546875" style="497" customWidth="1"/>
    <col min="8718" max="8719" width="6" style="497" customWidth="1"/>
    <col min="8720" max="8720" width="7.5546875" style="497" customWidth="1"/>
    <col min="8721" max="8722" width="4.33203125" style="497" customWidth="1"/>
    <col min="8723" max="8723" width="5.88671875" style="497" customWidth="1"/>
    <col min="8724" max="8957" width="8.88671875" style="497"/>
    <col min="8958" max="8958" width="6.44140625" style="497" customWidth="1"/>
    <col min="8959" max="8959" width="7.6640625" style="497" customWidth="1"/>
    <col min="8960" max="8960" width="33.44140625" style="497" customWidth="1"/>
    <col min="8961" max="8962" width="13.44140625" style="497" customWidth="1"/>
    <col min="8963" max="8963" width="12.5546875" style="497" customWidth="1"/>
    <col min="8964" max="8966" width="20.44140625" style="497" customWidth="1"/>
    <col min="8967" max="8967" width="24.109375" style="497" customWidth="1"/>
    <col min="8968" max="8968" width="9.5546875" style="497" customWidth="1"/>
    <col min="8969" max="8969" width="9.109375" style="497" customWidth="1"/>
    <col min="8970" max="8970" width="9.5546875" style="497" customWidth="1"/>
    <col min="8971" max="8971" width="7.109375" style="497" customWidth="1"/>
    <col min="8972" max="8972" width="6" style="497" customWidth="1"/>
    <col min="8973" max="8973" width="7.5546875" style="497" customWidth="1"/>
    <col min="8974" max="8975" width="6" style="497" customWidth="1"/>
    <col min="8976" max="8976" width="7.5546875" style="497" customWidth="1"/>
    <col min="8977" max="8978" width="4.33203125" style="497" customWidth="1"/>
    <col min="8979" max="8979" width="5.88671875" style="497" customWidth="1"/>
    <col min="8980" max="9213" width="8.88671875" style="497"/>
    <col min="9214" max="9214" width="6.44140625" style="497" customWidth="1"/>
    <col min="9215" max="9215" width="7.6640625" style="497" customWidth="1"/>
    <col min="9216" max="9216" width="33.44140625" style="497" customWidth="1"/>
    <col min="9217" max="9218" width="13.44140625" style="497" customWidth="1"/>
    <col min="9219" max="9219" width="12.5546875" style="497" customWidth="1"/>
    <col min="9220" max="9222" width="20.44140625" style="497" customWidth="1"/>
    <col min="9223" max="9223" width="24.109375" style="497" customWidth="1"/>
    <col min="9224" max="9224" width="9.5546875" style="497" customWidth="1"/>
    <col min="9225" max="9225" width="9.109375" style="497" customWidth="1"/>
    <col min="9226" max="9226" width="9.5546875" style="497" customWidth="1"/>
    <col min="9227" max="9227" width="7.109375" style="497" customWidth="1"/>
    <col min="9228" max="9228" width="6" style="497" customWidth="1"/>
    <col min="9229" max="9229" width="7.5546875" style="497" customWidth="1"/>
    <col min="9230" max="9231" width="6" style="497" customWidth="1"/>
    <col min="9232" max="9232" width="7.5546875" style="497" customWidth="1"/>
    <col min="9233" max="9234" width="4.33203125" style="497" customWidth="1"/>
    <col min="9235" max="9235" width="5.88671875" style="497" customWidth="1"/>
    <col min="9236" max="9469" width="8.88671875" style="497"/>
    <col min="9470" max="9470" width="6.44140625" style="497" customWidth="1"/>
    <col min="9471" max="9471" width="7.6640625" style="497" customWidth="1"/>
    <col min="9472" max="9472" width="33.44140625" style="497" customWidth="1"/>
    <col min="9473" max="9474" width="13.44140625" style="497" customWidth="1"/>
    <col min="9475" max="9475" width="12.5546875" style="497" customWidth="1"/>
    <col min="9476" max="9478" width="20.44140625" style="497" customWidth="1"/>
    <col min="9479" max="9479" width="24.109375" style="497" customWidth="1"/>
    <col min="9480" max="9480" width="9.5546875" style="497" customWidth="1"/>
    <col min="9481" max="9481" width="9.109375" style="497" customWidth="1"/>
    <col min="9482" max="9482" width="9.5546875" style="497" customWidth="1"/>
    <col min="9483" max="9483" width="7.109375" style="497" customWidth="1"/>
    <col min="9484" max="9484" width="6" style="497" customWidth="1"/>
    <col min="9485" max="9485" width="7.5546875" style="497" customWidth="1"/>
    <col min="9486" max="9487" width="6" style="497" customWidth="1"/>
    <col min="9488" max="9488" width="7.5546875" style="497" customWidth="1"/>
    <col min="9489" max="9490" width="4.33203125" style="497" customWidth="1"/>
    <col min="9491" max="9491" width="5.88671875" style="497" customWidth="1"/>
    <col min="9492" max="9725" width="8.88671875" style="497"/>
    <col min="9726" max="9726" width="6.44140625" style="497" customWidth="1"/>
    <col min="9727" max="9727" width="7.6640625" style="497" customWidth="1"/>
    <col min="9728" max="9728" width="33.44140625" style="497" customWidth="1"/>
    <col min="9729" max="9730" width="13.44140625" style="497" customWidth="1"/>
    <col min="9731" max="9731" width="12.5546875" style="497" customWidth="1"/>
    <col min="9732" max="9734" width="20.44140625" style="497" customWidth="1"/>
    <col min="9735" max="9735" width="24.109375" style="497" customWidth="1"/>
    <col min="9736" max="9736" width="9.5546875" style="497" customWidth="1"/>
    <col min="9737" max="9737" width="9.109375" style="497" customWidth="1"/>
    <col min="9738" max="9738" width="9.5546875" style="497" customWidth="1"/>
    <col min="9739" max="9739" width="7.109375" style="497" customWidth="1"/>
    <col min="9740" max="9740" width="6" style="497" customWidth="1"/>
    <col min="9741" max="9741" width="7.5546875" style="497" customWidth="1"/>
    <col min="9742" max="9743" width="6" style="497" customWidth="1"/>
    <col min="9744" max="9744" width="7.5546875" style="497" customWidth="1"/>
    <col min="9745" max="9746" width="4.33203125" style="497" customWidth="1"/>
    <col min="9747" max="9747" width="5.88671875" style="497" customWidth="1"/>
    <col min="9748" max="9981" width="8.88671875" style="497"/>
    <col min="9982" max="9982" width="6.44140625" style="497" customWidth="1"/>
    <col min="9983" max="9983" width="7.6640625" style="497" customWidth="1"/>
    <col min="9984" max="9984" width="33.44140625" style="497" customWidth="1"/>
    <col min="9985" max="9986" width="13.44140625" style="497" customWidth="1"/>
    <col min="9987" max="9987" width="12.5546875" style="497" customWidth="1"/>
    <col min="9988" max="9990" width="20.44140625" style="497" customWidth="1"/>
    <col min="9991" max="9991" width="24.109375" style="497" customWidth="1"/>
    <col min="9992" max="9992" width="9.5546875" style="497" customWidth="1"/>
    <col min="9993" max="9993" width="9.109375" style="497" customWidth="1"/>
    <col min="9994" max="9994" width="9.5546875" style="497" customWidth="1"/>
    <col min="9995" max="9995" width="7.109375" style="497" customWidth="1"/>
    <col min="9996" max="9996" width="6" style="497" customWidth="1"/>
    <col min="9997" max="9997" width="7.5546875" style="497" customWidth="1"/>
    <col min="9998" max="9999" width="6" style="497" customWidth="1"/>
    <col min="10000" max="10000" width="7.5546875" style="497" customWidth="1"/>
    <col min="10001" max="10002" width="4.33203125" style="497" customWidth="1"/>
    <col min="10003" max="10003" width="5.88671875" style="497" customWidth="1"/>
    <col min="10004" max="10237" width="8.88671875" style="497"/>
    <col min="10238" max="10238" width="6.44140625" style="497" customWidth="1"/>
    <col min="10239" max="10239" width="7.6640625" style="497" customWidth="1"/>
    <col min="10240" max="10240" width="33.44140625" style="497" customWidth="1"/>
    <col min="10241" max="10242" width="13.44140625" style="497" customWidth="1"/>
    <col min="10243" max="10243" width="12.5546875" style="497" customWidth="1"/>
    <col min="10244" max="10246" width="20.44140625" style="497" customWidth="1"/>
    <col min="10247" max="10247" width="24.109375" style="497" customWidth="1"/>
    <col min="10248" max="10248" width="9.5546875" style="497" customWidth="1"/>
    <col min="10249" max="10249" width="9.109375" style="497" customWidth="1"/>
    <col min="10250" max="10250" width="9.5546875" style="497" customWidth="1"/>
    <col min="10251" max="10251" width="7.109375" style="497" customWidth="1"/>
    <col min="10252" max="10252" width="6" style="497" customWidth="1"/>
    <col min="10253" max="10253" width="7.5546875" style="497" customWidth="1"/>
    <col min="10254" max="10255" width="6" style="497" customWidth="1"/>
    <col min="10256" max="10256" width="7.5546875" style="497" customWidth="1"/>
    <col min="10257" max="10258" width="4.33203125" style="497" customWidth="1"/>
    <col min="10259" max="10259" width="5.88671875" style="497" customWidth="1"/>
    <col min="10260" max="10493" width="8.88671875" style="497"/>
    <col min="10494" max="10494" width="6.44140625" style="497" customWidth="1"/>
    <col min="10495" max="10495" width="7.6640625" style="497" customWidth="1"/>
    <col min="10496" max="10496" width="33.44140625" style="497" customWidth="1"/>
    <col min="10497" max="10498" width="13.44140625" style="497" customWidth="1"/>
    <col min="10499" max="10499" width="12.5546875" style="497" customWidth="1"/>
    <col min="10500" max="10502" width="20.44140625" style="497" customWidth="1"/>
    <col min="10503" max="10503" width="24.109375" style="497" customWidth="1"/>
    <col min="10504" max="10504" width="9.5546875" style="497" customWidth="1"/>
    <col min="10505" max="10505" width="9.109375" style="497" customWidth="1"/>
    <col min="10506" max="10506" width="9.5546875" style="497" customWidth="1"/>
    <col min="10507" max="10507" width="7.109375" style="497" customWidth="1"/>
    <col min="10508" max="10508" width="6" style="497" customWidth="1"/>
    <col min="10509" max="10509" width="7.5546875" style="497" customWidth="1"/>
    <col min="10510" max="10511" width="6" style="497" customWidth="1"/>
    <col min="10512" max="10512" width="7.5546875" style="497" customWidth="1"/>
    <col min="10513" max="10514" width="4.33203125" style="497" customWidth="1"/>
    <col min="10515" max="10515" width="5.88671875" style="497" customWidth="1"/>
    <col min="10516" max="10749" width="8.88671875" style="497"/>
    <col min="10750" max="10750" width="6.44140625" style="497" customWidth="1"/>
    <col min="10751" max="10751" width="7.6640625" style="497" customWidth="1"/>
    <col min="10752" max="10752" width="33.44140625" style="497" customWidth="1"/>
    <col min="10753" max="10754" width="13.44140625" style="497" customWidth="1"/>
    <col min="10755" max="10755" width="12.5546875" style="497" customWidth="1"/>
    <col min="10756" max="10758" width="20.44140625" style="497" customWidth="1"/>
    <col min="10759" max="10759" width="24.109375" style="497" customWidth="1"/>
    <col min="10760" max="10760" width="9.5546875" style="497" customWidth="1"/>
    <col min="10761" max="10761" width="9.109375" style="497" customWidth="1"/>
    <col min="10762" max="10762" width="9.5546875" style="497" customWidth="1"/>
    <col min="10763" max="10763" width="7.109375" style="497" customWidth="1"/>
    <col min="10764" max="10764" width="6" style="497" customWidth="1"/>
    <col min="10765" max="10765" width="7.5546875" style="497" customWidth="1"/>
    <col min="10766" max="10767" width="6" style="497" customWidth="1"/>
    <col min="10768" max="10768" width="7.5546875" style="497" customWidth="1"/>
    <col min="10769" max="10770" width="4.33203125" style="497" customWidth="1"/>
    <col min="10771" max="10771" width="5.88671875" style="497" customWidth="1"/>
    <col min="10772" max="11005" width="8.88671875" style="497"/>
    <col min="11006" max="11006" width="6.44140625" style="497" customWidth="1"/>
    <col min="11007" max="11007" width="7.6640625" style="497" customWidth="1"/>
    <col min="11008" max="11008" width="33.44140625" style="497" customWidth="1"/>
    <col min="11009" max="11010" width="13.44140625" style="497" customWidth="1"/>
    <col min="11011" max="11011" width="12.5546875" style="497" customWidth="1"/>
    <col min="11012" max="11014" width="20.44140625" style="497" customWidth="1"/>
    <col min="11015" max="11015" width="24.109375" style="497" customWidth="1"/>
    <col min="11016" max="11016" width="9.5546875" style="497" customWidth="1"/>
    <col min="11017" max="11017" width="9.109375" style="497" customWidth="1"/>
    <col min="11018" max="11018" width="9.5546875" style="497" customWidth="1"/>
    <col min="11019" max="11019" width="7.109375" style="497" customWidth="1"/>
    <col min="11020" max="11020" width="6" style="497" customWidth="1"/>
    <col min="11021" max="11021" width="7.5546875" style="497" customWidth="1"/>
    <col min="11022" max="11023" width="6" style="497" customWidth="1"/>
    <col min="11024" max="11024" width="7.5546875" style="497" customWidth="1"/>
    <col min="11025" max="11026" width="4.33203125" style="497" customWidth="1"/>
    <col min="11027" max="11027" width="5.88671875" style="497" customWidth="1"/>
    <col min="11028" max="11261" width="8.88671875" style="497"/>
    <col min="11262" max="11262" width="6.44140625" style="497" customWidth="1"/>
    <col min="11263" max="11263" width="7.6640625" style="497" customWidth="1"/>
    <col min="11264" max="11264" width="33.44140625" style="497" customWidth="1"/>
    <col min="11265" max="11266" width="13.44140625" style="497" customWidth="1"/>
    <col min="11267" max="11267" width="12.5546875" style="497" customWidth="1"/>
    <col min="11268" max="11270" width="20.44140625" style="497" customWidth="1"/>
    <col min="11271" max="11271" width="24.109375" style="497" customWidth="1"/>
    <col min="11272" max="11272" width="9.5546875" style="497" customWidth="1"/>
    <col min="11273" max="11273" width="9.109375" style="497" customWidth="1"/>
    <col min="11274" max="11274" width="9.5546875" style="497" customWidth="1"/>
    <col min="11275" max="11275" width="7.109375" style="497" customWidth="1"/>
    <col min="11276" max="11276" width="6" style="497" customWidth="1"/>
    <col min="11277" max="11277" width="7.5546875" style="497" customWidth="1"/>
    <col min="11278" max="11279" width="6" style="497" customWidth="1"/>
    <col min="11280" max="11280" width="7.5546875" style="497" customWidth="1"/>
    <col min="11281" max="11282" width="4.33203125" style="497" customWidth="1"/>
    <col min="11283" max="11283" width="5.88671875" style="497" customWidth="1"/>
    <col min="11284" max="11517" width="8.88671875" style="497"/>
    <col min="11518" max="11518" width="6.44140625" style="497" customWidth="1"/>
    <col min="11519" max="11519" width="7.6640625" style="497" customWidth="1"/>
    <col min="11520" max="11520" width="33.44140625" style="497" customWidth="1"/>
    <col min="11521" max="11522" width="13.44140625" style="497" customWidth="1"/>
    <col min="11523" max="11523" width="12.5546875" style="497" customWidth="1"/>
    <col min="11524" max="11526" width="20.44140625" style="497" customWidth="1"/>
    <col min="11527" max="11527" width="24.109375" style="497" customWidth="1"/>
    <col min="11528" max="11528" width="9.5546875" style="497" customWidth="1"/>
    <col min="11529" max="11529" width="9.109375" style="497" customWidth="1"/>
    <col min="11530" max="11530" width="9.5546875" style="497" customWidth="1"/>
    <col min="11531" max="11531" width="7.109375" style="497" customWidth="1"/>
    <col min="11532" max="11532" width="6" style="497" customWidth="1"/>
    <col min="11533" max="11533" width="7.5546875" style="497" customWidth="1"/>
    <col min="11534" max="11535" width="6" style="497" customWidth="1"/>
    <col min="11536" max="11536" width="7.5546875" style="497" customWidth="1"/>
    <col min="11537" max="11538" width="4.33203125" style="497" customWidth="1"/>
    <col min="11539" max="11539" width="5.88671875" style="497" customWidth="1"/>
    <col min="11540" max="11773" width="8.88671875" style="497"/>
    <col min="11774" max="11774" width="6.44140625" style="497" customWidth="1"/>
    <col min="11775" max="11775" width="7.6640625" style="497" customWidth="1"/>
    <col min="11776" max="11776" width="33.44140625" style="497" customWidth="1"/>
    <col min="11777" max="11778" width="13.44140625" style="497" customWidth="1"/>
    <col min="11779" max="11779" width="12.5546875" style="497" customWidth="1"/>
    <col min="11780" max="11782" width="20.44140625" style="497" customWidth="1"/>
    <col min="11783" max="11783" width="24.109375" style="497" customWidth="1"/>
    <col min="11784" max="11784" width="9.5546875" style="497" customWidth="1"/>
    <col min="11785" max="11785" width="9.109375" style="497" customWidth="1"/>
    <col min="11786" max="11786" width="9.5546875" style="497" customWidth="1"/>
    <col min="11787" max="11787" width="7.109375" style="497" customWidth="1"/>
    <col min="11788" max="11788" width="6" style="497" customWidth="1"/>
    <col min="11789" max="11789" width="7.5546875" style="497" customWidth="1"/>
    <col min="11790" max="11791" width="6" style="497" customWidth="1"/>
    <col min="11792" max="11792" width="7.5546875" style="497" customWidth="1"/>
    <col min="11793" max="11794" width="4.33203125" style="497" customWidth="1"/>
    <col min="11795" max="11795" width="5.88671875" style="497" customWidth="1"/>
    <col min="11796" max="12029" width="8.88671875" style="497"/>
    <col min="12030" max="12030" width="6.44140625" style="497" customWidth="1"/>
    <col min="12031" max="12031" width="7.6640625" style="497" customWidth="1"/>
    <col min="12032" max="12032" width="33.44140625" style="497" customWidth="1"/>
    <col min="12033" max="12034" width="13.44140625" style="497" customWidth="1"/>
    <col min="12035" max="12035" width="12.5546875" style="497" customWidth="1"/>
    <col min="12036" max="12038" width="20.44140625" style="497" customWidth="1"/>
    <col min="12039" max="12039" width="24.109375" style="497" customWidth="1"/>
    <col min="12040" max="12040" width="9.5546875" style="497" customWidth="1"/>
    <col min="12041" max="12041" width="9.109375" style="497" customWidth="1"/>
    <col min="12042" max="12042" width="9.5546875" style="497" customWidth="1"/>
    <col min="12043" max="12043" width="7.109375" style="497" customWidth="1"/>
    <col min="12044" max="12044" width="6" style="497" customWidth="1"/>
    <col min="12045" max="12045" width="7.5546875" style="497" customWidth="1"/>
    <col min="12046" max="12047" width="6" style="497" customWidth="1"/>
    <col min="12048" max="12048" width="7.5546875" style="497" customWidth="1"/>
    <col min="12049" max="12050" width="4.33203125" style="497" customWidth="1"/>
    <col min="12051" max="12051" width="5.88671875" style="497" customWidth="1"/>
    <col min="12052" max="12285" width="8.88671875" style="497"/>
    <col min="12286" max="12286" width="6.44140625" style="497" customWidth="1"/>
    <col min="12287" max="12287" width="7.6640625" style="497" customWidth="1"/>
    <col min="12288" max="12288" width="33.44140625" style="497" customWidth="1"/>
    <col min="12289" max="12290" width="13.44140625" style="497" customWidth="1"/>
    <col min="12291" max="12291" width="12.5546875" style="497" customWidth="1"/>
    <col min="12292" max="12294" width="20.44140625" style="497" customWidth="1"/>
    <col min="12295" max="12295" width="24.109375" style="497" customWidth="1"/>
    <col min="12296" max="12296" width="9.5546875" style="497" customWidth="1"/>
    <col min="12297" max="12297" width="9.109375" style="497" customWidth="1"/>
    <col min="12298" max="12298" width="9.5546875" style="497" customWidth="1"/>
    <col min="12299" max="12299" width="7.109375" style="497" customWidth="1"/>
    <col min="12300" max="12300" width="6" style="497" customWidth="1"/>
    <col min="12301" max="12301" width="7.5546875" style="497" customWidth="1"/>
    <col min="12302" max="12303" width="6" style="497" customWidth="1"/>
    <col min="12304" max="12304" width="7.5546875" style="497" customWidth="1"/>
    <col min="12305" max="12306" width="4.33203125" style="497" customWidth="1"/>
    <col min="12307" max="12307" width="5.88671875" style="497" customWidth="1"/>
    <col min="12308" max="12541" width="8.88671875" style="497"/>
    <col min="12542" max="12542" width="6.44140625" style="497" customWidth="1"/>
    <col min="12543" max="12543" width="7.6640625" style="497" customWidth="1"/>
    <col min="12544" max="12544" width="33.44140625" style="497" customWidth="1"/>
    <col min="12545" max="12546" width="13.44140625" style="497" customWidth="1"/>
    <col min="12547" max="12547" width="12.5546875" style="497" customWidth="1"/>
    <col min="12548" max="12550" width="20.44140625" style="497" customWidth="1"/>
    <col min="12551" max="12551" width="24.109375" style="497" customWidth="1"/>
    <col min="12552" max="12552" width="9.5546875" style="497" customWidth="1"/>
    <col min="12553" max="12553" width="9.109375" style="497" customWidth="1"/>
    <col min="12554" max="12554" width="9.5546875" style="497" customWidth="1"/>
    <col min="12555" max="12555" width="7.109375" style="497" customWidth="1"/>
    <col min="12556" max="12556" width="6" style="497" customWidth="1"/>
    <col min="12557" max="12557" width="7.5546875" style="497" customWidth="1"/>
    <col min="12558" max="12559" width="6" style="497" customWidth="1"/>
    <col min="12560" max="12560" width="7.5546875" style="497" customWidth="1"/>
    <col min="12561" max="12562" width="4.33203125" style="497" customWidth="1"/>
    <col min="12563" max="12563" width="5.88671875" style="497" customWidth="1"/>
    <col min="12564" max="12797" width="8.88671875" style="497"/>
    <col min="12798" max="12798" width="6.44140625" style="497" customWidth="1"/>
    <col min="12799" max="12799" width="7.6640625" style="497" customWidth="1"/>
    <col min="12800" max="12800" width="33.44140625" style="497" customWidth="1"/>
    <col min="12801" max="12802" width="13.44140625" style="497" customWidth="1"/>
    <col min="12803" max="12803" width="12.5546875" style="497" customWidth="1"/>
    <col min="12804" max="12806" width="20.44140625" style="497" customWidth="1"/>
    <col min="12807" max="12807" width="24.109375" style="497" customWidth="1"/>
    <col min="12808" max="12808" width="9.5546875" style="497" customWidth="1"/>
    <col min="12809" max="12809" width="9.109375" style="497" customWidth="1"/>
    <col min="12810" max="12810" width="9.5546875" style="497" customWidth="1"/>
    <col min="12811" max="12811" width="7.109375" style="497" customWidth="1"/>
    <col min="12812" max="12812" width="6" style="497" customWidth="1"/>
    <col min="12813" max="12813" width="7.5546875" style="497" customWidth="1"/>
    <col min="12814" max="12815" width="6" style="497" customWidth="1"/>
    <col min="12816" max="12816" width="7.5546875" style="497" customWidth="1"/>
    <col min="12817" max="12818" width="4.33203125" style="497" customWidth="1"/>
    <col min="12819" max="12819" width="5.88671875" style="497" customWidth="1"/>
    <col min="12820" max="13053" width="8.88671875" style="497"/>
    <col min="13054" max="13054" width="6.44140625" style="497" customWidth="1"/>
    <col min="13055" max="13055" width="7.6640625" style="497" customWidth="1"/>
    <col min="13056" max="13056" width="33.44140625" style="497" customWidth="1"/>
    <col min="13057" max="13058" width="13.44140625" style="497" customWidth="1"/>
    <col min="13059" max="13059" width="12.5546875" style="497" customWidth="1"/>
    <col min="13060" max="13062" width="20.44140625" style="497" customWidth="1"/>
    <col min="13063" max="13063" width="24.109375" style="497" customWidth="1"/>
    <col min="13064" max="13064" width="9.5546875" style="497" customWidth="1"/>
    <col min="13065" max="13065" width="9.109375" style="497" customWidth="1"/>
    <col min="13066" max="13066" width="9.5546875" style="497" customWidth="1"/>
    <col min="13067" max="13067" width="7.109375" style="497" customWidth="1"/>
    <col min="13068" max="13068" width="6" style="497" customWidth="1"/>
    <col min="13069" max="13069" width="7.5546875" style="497" customWidth="1"/>
    <col min="13070" max="13071" width="6" style="497" customWidth="1"/>
    <col min="13072" max="13072" width="7.5546875" style="497" customWidth="1"/>
    <col min="13073" max="13074" width="4.33203125" style="497" customWidth="1"/>
    <col min="13075" max="13075" width="5.88671875" style="497" customWidth="1"/>
    <col min="13076" max="13309" width="8.88671875" style="497"/>
    <col min="13310" max="13310" width="6.44140625" style="497" customWidth="1"/>
    <col min="13311" max="13311" width="7.6640625" style="497" customWidth="1"/>
    <col min="13312" max="13312" width="33.44140625" style="497" customWidth="1"/>
    <col min="13313" max="13314" width="13.44140625" style="497" customWidth="1"/>
    <col min="13315" max="13315" width="12.5546875" style="497" customWidth="1"/>
    <col min="13316" max="13318" width="20.44140625" style="497" customWidth="1"/>
    <col min="13319" max="13319" width="24.109375" style="497" customWidth="1"/>
    <col min="13320" max="13320" width="9.5546875" style="497" customWidth="1"/>
    <col min="13321" max="13321" width="9.109375" style="497" customWidth="1"/>
    <col min="13322" max="13322" width="9.5546875" style="497" customWidth="1"/>
    <col min="13323" max="13323" width="7.109375" style="497" customWidth="1"/>
    <col min="13324" max="13324" width="6" style="497" customWidth="1"/>
    <col min="13325" max="13325" width="7.5546875" style="497" customWidth="1"/>
    <col min="13326" max="13327" width="6" style="497" customWidth="1"/>
    <col min="13328" max="13328" width="7.5546875" style="497" customWidth="1"/>
    <col min="13329" max="13330" width="4.33203125" style="497" customWidth="1"/>
    <col min="13331" max="13331" width="5.88671875" style="497" customWidth="1"/>
    <col min="13332" max="13565" width="8.88671875" style="497"/>
    <col min="13566" max="13566" width="6.44140625" style="497" customWidth="1"/>
    <col min="13567" max="13567" width="7.6640625" style="497" customWidth="1"/>
    <col min="13568" max="13568" width="33.44140625" style="497" customWidth="1"/>
    <col min="13569" max="13570" width="13.44140625" style="497" customWidth="1"/>
    <col min="13571" max="13571" width="12.5546875" style="497" customWidth="1"/>
    <col min="13572" max="13574" width="20.44140625" style="497" customWidth="1"/>
    <col min="13575" max="13575" width="24.109375" style="497" customWidth="1"/>
    <col min="13576" max="13576" width="9.5546875" style="497" customWidth="1"/>
    <col min="13577" max="13577" width="9.109375" style="497" customWidth="1"/>
    <col min="13578" max="13578" width="9.5546875" style="497" customWidth="1"/>
    <col min="13579" max="13579" width="7.109375" style="497" customWidth="1"/>
    <col min="13580" max="13580" width="6" style="497" customWidth="1"/>
    <col min="13581" max="13581" width="7.5546875" style="497" customWidth="1"/>
    <col min="13582" max="13583" width="6" style="497" customWidth="1"/>
    <col min="13584" max="13584" width="7.5546875" style="497" customWidth="1"/>
    <col min="13585" max="13586" width="4.33203125" style="497" customWidth="1"/>
    <col min="13587" max="13587" width="5.88671875" style="497" customWidth="1"/>
    <col min="13588" max="13821" width="8.88671875" style="497"/>
    <col min="13822" max="13822" width="6.44140625" style="497" customWidth="1"/>
    <col min="13823" max="13823" width="7.6640625" style="497" customWidth="1"/>
    <col min="13824" max="13824" width="33.44140625" style="497" customWidth="1"/>
    <col min="13825" max="13826" width="13.44140625" style="497" customWidth="1"/>
    <col min="13827" max="13827" width="12.5546875" style="497" customWidth="1"/>
    <col min="13828" max="13830" width="20.44140625" style="497" customWidth="1"/>
    <col min="13831" max="13831" width="24.109375" style="497" customWidth="1"/>
    <col min="13832" max="13832" width="9.5546875" style="497" customWidth="1"/>
    <col min="13833" max="13833" width="9.109375" style="497" customWidth="1"/>
    <col min="13834" max="13834" width="9.5546875" style="497" customWidth="1"/>
    <col min="13835" max="13835" width="7.109375" style="497" customWidth="1"/>
    <col min="13836" max="13836" width="6" style="497" customWidth="1"/>
    <col min="13837" max="13837" width="7.5546875" style="497" customWidth="1"/>
    <col min="13838" max="13839" width="6" style="497" customWidth="1"/>
    <col min="13840" max="13840" width="7.5546875" style="497" customWidth="1"/>
    <col min="13841" max="13842" width="4.33203125" style="497" customWidth="1"/>
    <col min="13843" max="13843" width="5.88671875" style="497" customWidth="1"/>
    <col min="13844" max="14077" width="8.88671875" style="497"/>
    <col min="14078" max="14078" width="6.44140625" style="497" customWidth="1"/>
    <col min="14079" max="14079" width="7.6640625" style="497" customWidth="1"/>
    <col min="14080" max="14080" width="33.44140625" style="497" customWidth="1"/>
    <col min="14081" max="14082" width="13.44140625" style="497" customWidth="1"/>
    <col min="14083" max="14083" width="12.5546875" style="497" customWidth="1"/>
    <col min="14084" max="14086" width="20.44140625" style="497" customWidth="1"/>
    <col min="14087" max="14087" width="24.109375" style="497" customWidth="1"/>
    <col min="14088" max="14088" width="9.5546875" style="497" customWidth="1"/>
    <col min="14089" max="14089" width="9.109375" style="497" customWidth="1"/>
    <col min="14090" max="14090" width="9.5546875" style="497" customWidth="1"/>
    <col min="14091" max="14091" width="7.109375" style="497" customWidth="1"/>
    <col min="14092" max="14092" width="6" style="497" customWidth="1"/>
    <col min="14093" max="14093" width="7.5546875" style="497" customWidth="1"/>
    <col min="14094" max="14095" width="6" style="497" customWidth="1"/>
    <col min="14096" max="14096" width="7.5546875" style="497" customWidth="1"/>
    <col min="14097" max="14098" width="4.33203125" style="497" customWidth="1"/>
    <col min="14099" max="14099" width="5.88671875" style="497" customWidth="1"/>
    <col min="14100" max="14333" width="8.88671875" style="497"/>
    <col min="14334" max="14334" width="6.44140625" style="497" customWidth="1"/>
    <col min="14335" max="14335" width="7.6640625" style="497" customWidth="1"/>
    <col min="14336" max="14336" width="33.44140625" style="497" customWidth="1"/>
    <col min="14337" max="14338" width="13.44140625" style="497" customWidth="1"/>
    <col min="14339" max="14339" width="12.5546875" style="497" customWidth="1"/>
    <col min="14340" max="14342" width="20.44140625" style="497" customWidth="1"/>
    <col min="14343" max="14343" width="24.109375" style="497" customWidth="1"/>
    <col min="14344" max="14344" width="9.5546875" style="497" customWidth="1"/>
    <col min="14345" max="14345" width="9.109375" style="497" customWidth="1"/>
    <col min="14346" max="14346" width="9.5546875" style="497" customWidth="1"/>
    <col min="14347" max="14347" width="7.109375" style="497" customWidth="1"/>
    <col min="14348" max="14348" width="6" style="497" customWidth="1"/>
    <col min="14349" max="14349" width="7.5546875" style="497" customWidth="1"/>
    <col min="14350" max="14351" width="6" style="497" customWidth="1"/>
    <col min="14352" max="14352" width="7.5546875" style="497" customWidth="1"/>
    <col min="14353" max="14354" width="4.33203125" style="497" customWidth="1"/>
    <col min="14355" max="14355" width="5.88671875" style="497" customWidth="1"/>
    <col min="14356" max="14589" width="8.88671875" style="497"/>
    <col min="14590" max="14590" width="6.44140625" style="497" customWidth="1"/>
    <col min="14591" max="14591" width="7.6640625" style="497" customWidth="1"/>
    <col min="14592" max="14592" width="33.44140625" style="497" customWidth="1"/>
    <col min="14593" max="14594" width="13.44140625" style="497" customWidth="1"/>
    <col min="14595" max="14595" width="12.5546875" style="497" customWidth="1"/>
    <col min="14596" max="14598" width="20.44140625" style="497" customWidth="1"/>
    <col min="14599" max="14599" width="24.109375" style="497" customWidth="1"/>
    <col min="14600" max="14600" width="9.5546875" style="497" customWidth="1"/>
    <col min="14601" max="14601" width="9.109375" style="497" customWidth="1"/>
    <col min="14602" max="14602" width="9.5546875" style="497" customWidth="1"/>
    <col min="14603" max="14603" width="7.109375" style="497" customWidth="1"/>
    <col min="14604" max="14604" width="6" style="497" customWidth="1"/>
    <col min="14605" max="14605" width="7.5546875" style="497" customWidth="1"/>
    <col min="14606" max="14607" width="6" style="497" customWidth="1"/>
    <col min="14608" max="14608" width="7.5546875" style="497" customWidth="1"/>
    <col min="14609" max="14610" width="4.33203125" style="497" customWidth="1"/>
    <col min="14611" max="14611" width="5.88671875" style="497" customWidth="1"/>
    <col min="14612" max="14845" width="8.88671875" style="497"/>
    <col min="14846" max="14846" width="6.44140625" style="497" customWidth="1"/>
    <col min="14847" max="14847" width="7.6640625" style="497" customWidth="1"/>
    <col min="14848" max="14848" width="33.44140625" style="497" customWidth="1"/>
    <col min="14849" max="14850" width="13.44140625" style="497" customWidth="1"/>
    <col min="14851" max="14851" width="12.5546875" style="497" customWidth="1"/>
    <col min="14852" max="14854" width="20.44140625" style="497" customWidth="1"/>
    <col min="14855" max="14855" width="24.109375" style="497" customWidth="1"/>
    <col min="14856" max="14856" width="9.5546875" style="497" customWidth="1"/>
    <col min="14857" max="14857" width="9.109375" style="497" customWidth="1"/>
    <col min="14858" max="14858" width="9.5546875" style="497" customWidth="1"/>
    <col min="14859" max="14859" width="7.109375" style="497" customWidth="1"/>
    <col min="14860" max="14860" width="6" style="497" customWidth="1"/>
    <col min="14861" max="14861" width="7.5546875" style="497" customWidth="1"/>
    <col min="14862" max="14863" width="6" style="497" customWidth="1"/>
    <col min="14864" max="14864" width="7.5546875" style="497" customWidth="1"/>
    <col min="14865" max="14866" width="4.33203125" style="497" customWidth="1"/>
    <col min="14867" max="14867" width="5.88671875" style="497" customWidth="1"/>
    <col min="14868" max="15101" width="8.88671875" style="497"/>
    <col min="15102" max="15102" width="6.44140625" style="497" customWidth="1"/>
    <col min="15103" max="15103" width="7.6640625" style="497" customWidth="1"/>
    <col min="15104" max="15104" width="33.44140625" style="497" customWidth="1"/>
    <col min="15105" max="15106" width="13.44140625" style="497" customWidth="1"/>
    <col min="15107" max="15107" width="12.5546875" style="497" customWidth="1"/>
    <col min="15108" max="15110" width="20.44140625" style="497" customWidth="1"/>
    <col min="15111" max="15111" width="24.109375" style="497" customWidth="1"/>
    <col min="15112" max="15112" width="9.5546875" style="497" customWidth="1"/>
    <col min="15113" max="15113" width="9.109375" style="497" customWidth="1"/>
    <col min="15114" max="15114" width="9.5546875" style="497" customWidth="1"/>
    <col min="15115" max="15115" width="7.109375" style="497" customWidth="1"/>
    <col min="15116" max="15116" width="6" style="497" customWidth="1"/>
    <col min="15117" max="15117" width="7.5546875" style="497" customWidth="1"/>
    <col min="15118" max="15119" width="6" style="497" customWidth="1"/>
    <col min="15120" max="15120" width="7.5546875" style="497" customWidth="1"/>
    <col min="15121" max="15122" width="4.33203125" style="497" customWidth="1"/>
    <col min="15123" max="15123" width="5.88671875" style="497" customWidth="1"/>
    <col min="15124" max="15357" width="8.88671875" style="497"/>
    <col min="15358" max="15358" width="6.44140625" style="497" customWidth="1"/>
    <col min="15359" max="15359" width="7.6640625" style="497" customWidth="1"/>
    <col min="15360" max="15360" width="33.44140625" style="497" customWidth="1"/>
    <col min="15361" max="15362" width="13.44140625" style="497" customWidth="1"/>
    <col min="15363" max="15363" width="12.5546875" style="497" customWidth="1"/>
    <col min="15364" max="15366" width="20.44140625" style="497" customWidth="1"/>
    <col min="15367" max="15367" width="24.109375" style="497" customWidth="1"/>
    <col min="15368" max="15368" width="9.5546875" style="497" customWidth="1"/>
    <col min="15369" max="15369" width="9.109375" style="497" customWidth="1"/>
    <col min="15370" max="15370" width="9.5546875" style="497" customWidth="1"/>
    <col min="15371" max="15371" width="7.109375" style="497" customWidth="1"/>
    <col min="15372" max="15372" width="6" style="497" customWidth="1"/>
    <col min="15373" max="15373" width="7.5546875" style="497" customWidth="1"/>
    <col min="15374" max="15375" width="6" style="497" customWidth="1"/>
    <col min="15376" max="15376" width="7.5546875" style="497" customWidth="1"/>
    <col min="15377" max="15378" width="4.33203125" style="497" customWidth="1"/>
    <col min="15379" max="15379" width="5.88671875" style="497" customWidth="1"/>
    <col min="15380" max="15613" width="8.88671875" style="497"/>
    <col min="15614" max="15614" width="6.44140625" style="497" customWidth="1"/>
    <col min="15615" max="15615" width="7.6640625" style="497" customWidth="1"/>
    <col min="15616" max="15616" width="33.44140625" style="497" customWidth="1"/>
    <col min="15617" max="15618" width="13.44140625" style="497" customWidth="1"/>
    <col min="15619" max="15619" width="12.5546875" style="497" customWidth="1"/>
    <col min="15620" max="15622" width="20.44140625" style="497" customWidth="1"/>
    <col min="15623" max="15623" width="24.109375" style="497" customWidth="1"/>
    <col min="15624" max="15624" width="9.5546875" style="497" customWidth="1"/>
    <col min="15625" max="15625" width="9.109375" style="497" customWidth="1"/>
    <col min="15626" max="15626" width="9.5546875" style="497" customWidth="1"/>
    <col min="15627" max="15627" width="7.109375" style="497" customWidth="1"/>
    <col min="15628" max="15628" width="6" style="497" customWidth="1"/>
    <col min="15629" max="15629" width="7.5546875" style="497" customWidth="1"/>
    <col min="15630" max="15631" width="6" style="497" customWidth="1"/>
    <col min="15632" max="15632" width="7.5546875" style="497" customWidth="1"/>
    <col min="15633" max="15634" width="4.33203125" style="497" customWidth="1"/>
    <col min="15635" max="15635" width="5.88671875" style="497" customWidth="1"/>
    <col min="15636" max="15869" width="8.88671875" style="497"/>
    <col min="15870" max="15870" width="6.44140625" style="497" customWidth="1"/>
    <col min="15871" max="15871" width="7.6640625" style="497" customWidth="1"/>
    <col min="15872" max="15872" width="33.44140625" style="497" customWidth="1"/>
    <col min="15873" max="15874" width="13.44140625" style="497" customWidth="1"/>
    <col min="15875" max="15875" width="12.5546875" style="497" customWidth="1"/>
    <col min="15876" max="15878" width="20.44140625" style="497" customWidth="1"/>
    <col min="15879" max="15879" width="24.109375" style="497" customWidth="1"/>
    <col min="15880" max="15880" width="9.5546875" style="497" customWidth="1"/>
    <col min="15881" max="15881" width="9.109375" style="497" customWidth="1"/>
    <col min="15882" max="15882" width="9.5546875" style="497" customWidth="1"/>
    <col min="15883" max="15883" width="7.109375" style="497" customWidth="1"/>
    <col min="15884" max="15884" width="6" style="497" customWidth="1"/>
    <col min="15885" max="15885" width="7.5546875" style="497" customWidth="1"/>
    <col min="15886" max="15887" width="6" style="497" customWidth="1"/>
    <col min="15888" max="15888" width="7.5546875" style="497" customWidth="1"/>
    <col min="15889" max="15890" width="4.33203125" style="497" customWidth="1"/>
    <col min="15891" max="15891" width="5.88671875" style="497" customWidth="1"/>
    <col min="15892" max="16125" width="8.88671875" style="497"/>
    <col min="16126" max="16126" width="6.44140625" style="497" customWidth="1"/>
    <col min="16127" max="16127" width="7.6640625" style="497" customWidth="1"/>
    <col min="16128" max="16128" width="33.44140625" style="497" customWidth="1"/>
    <col min="16129" max="16130" width="13.44140625" style="497" customWidth="1"/>
    <col min="16131" max="16131" width="12.5546875" style="497" customWidth="1"/>
    <col min="16132" max="16134" width="20.44140625" style="497" customWidth="1"/>
    <col min="16135" max="16135" width="24.109375" style="497" customWidth="1"/>
    <col min="16136" max="16136" width="9.5546875" style="497" customWidth="1"/>
    <col min="16137" max="16137" width="9.109375" style="497" customWidth="1"/>
    <col min="16138" max="16138" width="9.5546875" style="497" customWidth="1"/>
    <col min="16139" max="16139" width="7.109375" style="497" customWidth="1"/>
    <col min="16140" max="16140" width="6" style="497" customWidth="1"/>
    <col min="16141" max="16141" width="7.5546875" style="497" customWidth="1"/>
    <col min="16142" max="16143" width="6" style="497" customWidth="1"/>
    <col min="16144" max="16144" width="7.5546875" style="497" customWidth="1"/>
    <col min="16145" max="16146" width="4.33203125" style="497" customWidth="1"/>
    <col min="16147" max="16147" width="5.88671875" style="497" customWidth="1"/>
    <col min="16148" max="16384" width="8.88671875" style="497"/>
  </cols>
  <sheetData>
    <row r="1" spans="1:22" s="487" customFormat="1" ht="15.6">
      <c r="B1" s="656" t="s">
        <v>2125</v>
      </c>
      <c r="C1" s="488"/>
      <c r="D1" s="489"/>
      <c r="E1" s="489"/>
      <c r="F1" s="490"/>
      <c r="G1" s="490"/>
      <c r="H1" s="490"/>
      <c r="I1" s="490"/>
      <c r="J1" s="657"/>
      <c r="K1" s="658"/>
      <c r="L1" s="659"/>
      <c r="N1" s="491"/>
    </row>
    <row r="2" spans="1:22" s="173" customFormat="1" ht="57" customHeight="1">
      <c r="A2" s="492" t="s">
        <v>2126</v>
      </c>
      <c r="B2" s="492" t="s">
        <v>230</v>
      </c>
      <c r="C2" s="492" t="s">
        <v>2127</v>
      </c>
      <c r="D2" s="492" t="s">
        <v>2128</v>
      </c>
      <c r="E2" s="492" t="s">
        <v>2129</v>
      </c>
      <c r="F2" s="492" t="s">
        <v>1670</v>
      </c>
      <c r="G2" s="492" t="s">
        <v>2130</v>
      </c>
      <c r="H2" s="492" t="s">
        <v>2131</v>
      </c>
      <c r="I2" s="492" t="s">
        <v>2132</v>
      </c>
      <c r="J2" s="493" t="s">
        <v>2133</v>
      </c>
      <c r="K2" s="658"/>
      <c r="L2" s="660" t="s">
        <v>2312</v>
      </c>
      <c r="M2" s="494" t="s">
        <v>2313</v>
      </c>
      <c r="N2" s="494" t="s">
        <v>2247</v>
      </c>
      <c r="O2" s="173" t="s">
        <v>2314</v>
      </c>
      <c r="P2" s="661" t="s">
        <v>2246</v>
      </c>
      <c r="Q2" s="661" t="s">
        <v>2247</v>
      </c>
    </row>
    <row r="3" spans="1:22" ht="35.25" hidden="1" customHeight="1">
      <c r="A3" s="662">
        <v>1</v>
      </c>
      <c r="B3" s="662" t="s">
        <v>1158</v>
      </c>
      <c r="C3" s="663" t="s">
        <v>2315</v>
      </c>
      <c r="D3" s="664" t="s">
        <v>2316</v>
      </c>
      <c r="E3" s="662" t="s">
        <v>2249</v>
      </c>
      <c r="F3" s="663" t="s">
        <v>2317</v>
      </c>
      <c r="G3" s="665" t="s">
        <v>2250</v>
      </c>
      <c r="H3" s="662" t="s">
        <v>159</v>
      </c>
      <c r="I3" s="662" t="s">
        <v>159</v>
      </c>
      <c r="J3" s="663" t="s">
        <v>2318</v>
      </c>
      <c r="K3" s="666">
        <v>1</v>
      </c>
      <c r="L3" s="667">
        <v>1</v>
      </c>
      <c r="M3" s="411"/>
      <c r="N3" s="498"/>
      <c r="O3" s="411"/>
      <c r="P3" s="1"/>
      <c r="Q3" s="1"/>
      <c r="R3" s="411"/>
      <c r="S3" s="411"/>
      <c r="T3" s="411"/>
      <c r="U3" s="411"/>
      <c r="V3" s="411"/>
    </row>
    <row r="4" spans="1:22" ht="35.25" hidden="1" customHeight="1">
      <c r="A4" s="668">
        <f>A3+1</f>
        <v>2</v>
      </c>
      <c r="B4" s="668" t="s">
        <v>1158</v>
      </c>
      <c r="C4" s="669" t="s">
        <v>2319</v>
      </c>
      <c r="D4" s="668" t="s">
        <v>2320</v>
      </c>
      <c r="E4" s="668" t="s">
        <v>2249</v>
      </c>
      <c r="F4" s="670" t="s">
        <v>2321</v>
      </c>
      <c r="G4" s="671" t="s">
        <v>2250</v>
      </c>
      <c r="H4" s="668" t="s">
        <v>159</v>
      </c>
      <c r="I4" s="668" t="s">
        <v>159</v>
      </c>
      <c r="J4" s="669" t="s">
        <v>2322</v>
      </c>
      <c r="K4" s="672">
        <v>2</v>
      </c>
      <c r="L4" s="673">
        <v>1</v>
      </c>
      <c r="M4" s="411"/>
      <c r="N4" s="498"/>
      <c r="O4" s="411"/>
      <c r="P4" s="1"/>
      <c r="Q4" s="1"/>
      <c r="R4" s="411"/>
      <c r="S4" s="411"/>
      <c r="T4" s="411"/>
      <c r="U4" s="411"/>
      <c r="V4" s="411"/>
    </row>
    <row r="5" spans="1:22" ht="35.25" hidden="1" customHeight="1">
      <c r="A5" s="668">
        <f t="shared" ref="A5:A68" si="0">A4+1</f>
        <v>3</v>
      </c>
      <c r="B5" s="668" t="s">
        <v>1158</v>
      </c>
      <c r="C5" s="669" t="s">
        <v>2323</v>
      </c>
      <c r="D5" s="674" t="s">
        <v>2320</v>
      </c>
      <c r="E5" s="668" t="s">
        <v>2249</v>
      </c>
      <c r="F5" s="669" t="s">
        <v>2324</v>
      </c>
      <c r="G5" s="671" t="s">
        <v>2250</v>
      </c>
      <c r="H5" s="668" t="s">
        <v>159</v>
      </c>
      <c r="I5" s="668" t="s">
        <v>159</v>
      </c>
      <c r="J5" s="669" t="s">
        <v>2322</v>
      </c>
      <c r="K5" s="672">
        <v>3</v>
      </c>
      <c r="L5" s="496">
        <v>1</v>
      </c>
      <c r="M5" s="411"/>
      <c r="N5" s="498"/>
      <c r="O5" s="411"/>
      <c r="P5" s="1"/>
      <c r="Q5" s="1"/>
      <c r="R5" s="411"/>
      <c r="S5" s="411"/>
      <c r="T5" s="411"/>
      <c r="U5" s="411"/>
      <c r="V5" s="411"/>
    </row>
    <row r="6" spans="1:22" ht="35.25" hidden="1" customHeight="1">
      <c r="A6" s="668">
        <f t="shared" si="0"/>
        <v>4</v>
      </c>
      <c r="B6" s="668" t="s">
        <v>1158</v>
      </c>
      <c r="C6" s="669" t="s">
        <v>2325</v>
      </c>
      <c r="D6" s="675" t="s">
        <v>2326</v>
      </c>
      <c r="E6" s="668" t="s">
        <v>2248</v>
      </c>
      <c r="F6" s="669" t="s">
        <v>2327</v>
      </c>
      <c r="G6" s="671" t="s">
        <v>2250</v>
      </c>
      <c r="H6" s="668" t="s">
        <v>159</v>
      </c>
      <c r="I6" s="668" t="s">
        <v>159</v>
      </c>
      <c r="J6" s="669" t="s">
        <v>2328</v>
      </c>
      <c r="K6" s="672">
        <v>4</v>
      </c>
      <c r="L6" s="676">
        <v>1</v>
      </c>
      <c r="N6" s="498"/>
      <c r="P6" s="499"/>
      <c r="Q6" s="499"/>
    </row>
    <row r="7" spans="1:22" ht="35.25" hidden="1" customHeight="1">
      <c r="A7" s="668">
        <f t="shared" si="0"/>
        <v>5</v>
      </c>
      <c r="B7" s="668" t="s">
        <v>1158</v>
      </c>
      <c r="C7" s="669" t="s">
        <v>2329</v>
      </c>
      <c r="D7" s="677" t="s">
        <v>2330</v>
      </c>
      <c r="E7" s="668" t="s">
        <v>2248</v>
      </c>
      <c r="F7" s="669" t="s">
        <v>2331</v>
      </c>
      <c r="G7" s="678" t="s">
        <v>2250</v>
      </c>
      <c r="H7" s="668" t="s">
        <v>159</v>
      </c>
      <c r="I7" s="668" t="s">
        <v>159</v>
      </c>
      <c r="J7" s="669" t="s">
        <v>2332</v>
      </c>
      <c r="K7" s="672">
        <v>5</v>
      </c>
      <c r="L7" s="676">
        <v>1</v>
      </c>
      <c r="N7" s="498"/>
      <c r="P7" s="499"/>
      <c r="Q7" s="499"/>
    </row>
    <row r="8" spans="1:22" ht="35.25" customHeight="1">
      <c r="A8" s="668">
        <f t="shared" si="0"/>
        <v>6</v>
      </c>
      <c r="B8" s="668" t="s">
        <v>1158</v>
      </c>
      <c r="C8" s="669" t="s">
        <v>2333</v>
      </c>
      <c r="D8" s="677" t="s">
        <v>2334</v>
      </c>
      <c r="E8" s="668" t="s">
        <v>2249</v>
      </c>
      <c r="F8" s="679" t="s">
        <v>2335</v>
      </c>
      <c r="G8" s="678" t="s">
        <v>2250</v>
      </c>
      <c r="H8" s="680" t="s">
        <v>159</v>
      </c>
      <c r="I8" s="680" t="s">
        <v>159</v>
      </c>
      <c r="J8" s="669" t="s">
        <v>2336</v>
      </c>
      <c r="K8" s="672">
        <v>6</v>
      </c>
      <c r="L8" s="676">
        <v>2</v>
      </c>
      <c r="N8" s="498"/>
      <c r="P8" s="499"/>
      <c r="Q8" s="499"/>
    </row>
    <row r="9" spans="1:22" ht="35.25" customHeight="1">
      <c r="A9" s="668">
        <f t="shared" si="0"/>
        <v>7</v>
      </c>
      <c r="B9" s="668" t="s">
        <v>1158</v>
      </c>
      <c r="C9" s="669" t="s">
        <v>2337</v>
      </c>
      <c r="D9" s="677" t="s">
        <v>2334</v>
      </c>
      <c r="E9" s="668" t="s">
        <v>2248</v>
      </c>
      <c r="F9" s="679" t="s">
        <v>2335</v>
      </c>
      <c r="G9" s="678" t="s">
        <v>2250</v>
      </c>
      <c r="H9" s="680" t="s">
        <v>159</v>
      </c>
      <c r="I9" s="680" t="s">
        <v>159</v>
      </c>
      <c r="J9" s="669" t="s">
        <v>2336</v>
      </c>
      <c r="K9" s="672">
        <v>7</v>
      </c>
      <c r="L9" s="676">
        <v>2</v>
      </c>
      <c r="N9" s="498"/>
      <c r="P9" s="499"/>
      <c r="Q9" s="499"/>
    </row>
    <row r="10" spans="1:22" ht="35.25" customHeight="1">
      <c r="A10" s="668">
        <f t="shared" si="0"/>
        <v>8</v>
      </c>
      <c r="B10" s="668" t="s">
        <v>1158</v>
      </c>
      <c r="C10" s="669" t="s">
        <v>2338</v>
      </c>
      <c r="D10" s="677" t="s">
        <v>2339</v>
      </c>
      <c r="E10" s="668" t="s">
        <v>1055</v>
      </c>
      <c r="F10" s="679" t="s">
        <v>2340</v>
      </c>
      <c r="G10" s="678" t="s">
        <v>2250</v>
      </c>
      <c r="H10" s="680" t="s">
        <v>159</v>
      </c>
      <c r="I10" s="680" t="s">
        <v>159</v>
      </c>
      <c r="J10" s="669" t="s">
        <v>2341</v>
      </c>
      <c r="K10" s="672">
        <v>8</v>
      </c>
      <c r="L10" s="676">
        <v>2</v>
      </c>
      <c r="N10" s="498"/>
      <c r="P10" s="499"/>
      <c r="Q10" s="499"/>
    </row>
    <row r="11" spans="1:22" ht="35.25" hidden="1" customHeight="1">
      <c r="A11" s="681">
        <f t="shared" si="0"/>
        <v>9</v>
      </c>
      <c r="B11" s="681" t="s">
        <v>1159</v>
      </c>
      <c r="C11" s="682" t="s">
        <v>2342</v>
      </c>
      <c r="D11" s="683" t="s">
        <v>2343</v>
      </c>
      <c r="E11" s="681" t="s">
        <v>1055</v>
      </c>
      <c r="F11" s="684" t="s">
        <v>2344</v>
      </c>
      <c r="G11" s="685" t="s">
        <v>2250</v>
      </c>
      <c r="H11" s="686" t="s">
        <v>159</v>
      </c>
      <c r="I11" s="686" t="s">
        <v>159</v>
      </c>
      <c r="J11" s="682" t="s">
        <v>2345</v>
      </c>
      <c r="K11" s="687">
        <v>1</v>
      </c>
      <c r="L11" s="676">
        <v>1</v>
      </c>
      <c r="N11" s="498"/>
      <c r="P11" s="499"/>
      <c r="Q11" s="499"/>
    </row>
    <row r="12" spans="1:22" ht="35.25" hidden="1" customHeight="1">
      <c r="A12" s="681">
        <f t="shared" si="0"/>
        <v>10</v>
      </c>
      <c r="B12" s="681" t="s">
        <v>1159</v>
      </c>
      <c r="C12" s="682" t="s">
        <v>2346</v>
      </c>
      <c r="D12" s="683" t="s">
        <v>2347</v>
      </c>
      <c r="E12" s="681" t="s">
        <v>2252</v>
      </c>
      <c r="F12" s="684" t="s">
        <v>2348</v>
      </c>
      <c r="G12" s="685" t="s">
        <v>2349</v>
      </c>
      <c r="H12" s="686" t="s">
        <v>2350</v>
      </c>
      <c r="I12" s="686" t="s">
        <v>159</v>
      </c>
      <c r="J12" s="682" t="s">
        <v>2351</v>
      </c>
      <c r="K12" s="687">
        <v>2</v>
      </c>
      <c r="L12" s="676">
        <v>1</v>
      </c>
      <c r="M12" s="641">
        <v>234</v>
      </c>
      <c r="N12" s="495" t="s">
        <v>2352</v>
      </c>
      <c r="O12" s="497">
        <v>4</v>
      </c>
      <c r="P12" s="499"/>
      <c r="Q12" s="499"/>
    </row>
    <row r="13" spans="1:22" ht="35.25" hidden="1" customHeight="1">
      <c r="A13" s="681">
        <f t="shared" si="0"/>
        <v>11</v>
      </c>
      <c r="B13" s="681" t="s">
        <v>1159</v>
      </c>
      <c r="C13" s="682" t="s">
        <v>2353</v>
      </c>
      <c r="D13" s="683" t="s">
        <v>2354</v>
      </c>
      <c r="E13" s="681" t="s">
        <v>2249</v>
      </c>
      <c r="F13" s="684" t="s">
        <v>2355</v>
      </c>
      <c r="G13" s="685" t="s">
        <v>2250</v>
      </c>
      <c r="H13" s="686" t="s">
        <v>159</v>
      </c>
      <c r="I13" s="686" t="s">
        <v>159</v>
      </c>
      <c r="J13" s="682" t="s">
        <v>2356</v>
      </c>
      <c r="K13" s="687">
        <v>3</v>
      </c>
      <c r="L13" s="676">
        <v>1</v>
      </c>
      <c r="N13" s="498"/>
      <c r="P13" s="499"/>
      <c r="Q13" s="499"/>
    </row>
    <row r="14" spans="1:22" ht="35.25" hidden="1" customHeight="1">
      <c r="A14" s="681">
        <f t="shared" si="0"/>
        <v>12</v>
      </c>
      <c r="B14" s="681" t="s">
        <v>1159</v>
      </c>
      <c r="C14" s="682" t="s">
        <v>2357</v>
      </c>
      <c r="D14" s="683" t="s">
        <v>2358</v>
      </c>
      <c r="E14" s="681" t="s">
        <v>2248</v>
      </c>
      <c r="F14" s="684" t="s">
        <v>2359</v>
      </c>
      <c r="G14" s="685" t="s">
        <v>2250</v>
      </c>
      <c r="H14" s="686" t="s">
        <v>159</v>
      </c>
      <c r="I14" s="686" t="s">
        <v>159</v>
      </c>
      <c r="J14" s="682" t="s">
        <v>2360</v>
      </c>
      <c r="K14" s="687">
        <v>4</v>
      </c>
      <c r="L14" s="676">
        <v>1</v>
      </c>
      <c r="N14" s="498"/>
      <c r="P14" s="499"/>
      <c r="Q14" s="499"/>
    </row>
    <row r="15" spans="1:22" ht="35.25" hidden="1" customHeight="1">
      <c r="A15" s="681">
        <f t="shared" si="0"/>
        <v>13</v>
      </c>
      <c r="B15" s="681" t="s">
        <v>1159</v>
      </c>
      <c r="C15" s="682" t="s">
        <v>2361</v>
      </c>
      <c r="D15" s="683" t="s">
        <v>2362</v>
      </c>
      <c r="E15" s="681" t="s">
        <v>2248</v>
      </c>
      <c r="F15" s="684" t="s">
        <v>2363</v>
      </c>
      <c r="G15" s="685" t="s">
        <v>2250</v>
      </c>
      <c r="H15" s="686" t="s">
        <v>159</v>
      </c>
      <c r="I15" s="686" t="s">
        <v>159</v>
      </c>
      <c r="J15" s="682" t="s">
        <v>2364</v>
      </c>
      <c r="K15" s="687">
        <v>5</v>
      </c>
      <c r="L15" s="676">
        <v>1</v>
      </c>
      <c r="N15" s="498"/>
      <c r="P15" s="499"/>
      <c r="Q15" s="499"/>
    </row>
    <row r="16" spans="1:22" ht="35.25" hidden="1" customHeight="1">
      <c r="A16" s="681">
        <f t="shared" si="0"/>
        <v>14</v>
      </c>
      <c r="B16" s="681" t="s">
        <v>1159</v>
      </c>
      <c r="C16" s="682" t="s">
        <v>2365</v>
      </c>
      <c r="D16" s="683" t="s">
        <v>2366</v>
      </c>
      <c r="E16" s="681" t="s">
        <v>1055</v>
      </c>
      <c r="F16" s="684" t="s">
        <v>2367</v>
      </c>
      <c r="G16" s="685" t="s">
        <v>2250</v>
      </c>
      <c r="H16" s="686" t="s">
        <v>159</v>
      </c>
      <c r="I16" s="686" t="s">
        <v>159</v>
      </c>
      <c r="J16" s="682" t="s">
        <v>2368</v>
      </c>
      <c r="K16" s="687">
        <v>6</v>
      </c>
      <c r="L16" s="676">
        <v>1</v>
      </c>
      <c r="N16" s="498"/>
      <c r="P16" s="499"/>
      <c r="Q16" s="499"/>
    </row>
    <row r="17" spans="1:22" ht="35.25" hidden="1" customHeight="1">
      <c r="A17" s="681">
        <f t="shared" si="0"/>
        <v>15</v>
      </c>
      <c r="B17" s="681" t="s">
        <v>1159</v>
      </c>
      <c r="C17" s="682" t="s">
        <v>2369</v>
      </c>
      <c r="D17" s="683" t="s">
        <v>2354</v>
      </c>
      <c r="E17" s="681" t="s">
        <v>1055</v>
      </c>
      <c r="F17" s="684" t="s">
        <v>2370</v>
      </c>
      <c r="G17" s="685" t="s">
        <v>2371</v>
      </c>
      <c r="H17" s="686" t="s">
        <v>2372</v>
      </c>
      <c r="I17" s="686" t="s">
        <v>1558</v>
      </c>
      <c r="J17" s="682" t="s">
        <v>2373</v>
      </c>
      <c r="K17" s="687">
        <v>7</v>
      </c>
      <c r="L17" s="676">
        <v>1</v>
      </c>
      <c r="M17" s="641">
        <v>189</v>
      </c>
      <c r="N17" s="495" t="s">
        <v>2352</v>
      </c>
      <c r="O17" s="497">
        <v>4</v>
      </c>
      <c r="P17" s="499"/>
      <c r="Q17" s="499"/>
    </row>
    <row r="18" spans="1:22" ht="35.25" hidden="1" customHeight="1">
      <c r="A18" s="681">
        <f t="shared" si="0"/>
        <v>16</v>
      </c>
      <c r="B18" s="681" t="s">
        <v>1159</v>
      </c>
      <c r="C18" s="682" t="s">
        <v>2369</v>
      </c>
      <c r="D18" s="688" t="s">
        <v>2354</v>
      </c>
      <c r="E18" s="681" t="s">
        <v>1055</v>
      </c>
      <c r="F18" s="684" t="s">
        <v>2370</v>
      </c>
      <c r="G18" s="685" t="s">
        <v>2371</v>
      </c>
      <c r="H18" s="686" t="s">
        <v>2372</v>
      </c>
      <c r="I18" s="686" t="s">
        <v>1558</v>
      </c>
      <c r="J18" s="682" t="s">
        <v>2373</v>
      </c>
      <c r="K18" s="687">
        <v>8</v>
      </c>
      <c r="L18" s="676">
        <v>1</v>
      </c>
      <c r="M18" s="641">
        <v>189</v>
      </c>
      <c r="N18" s="495" t="s">
        <v>2352</v>
      </c>
      <c r="O18" s="497">
        <v>4</v>
      </c>
      <c r="P18" s="499"/>
      <c r="Q18" s="499"/>
    </row>
    <row r="19" spans="1:22" ht="35.25" hidden="1" customHeight="1">
      <c r="A19" s="681">
        <f t="shared" si="0"/>
        <v>17</v>
      </c>
      <c r="B19" s="681" t="s">
        <v>1159</v>
      </c>
      <c r="C19" s="682" t="s">
        <v>2374</v>
      </c>
      <c r="D19" s="689" t="s">
        <v>2375</v>
      </c>
      <c r="E19" s="681" t="s">
        <v>1055</v>
      </c>
      <c r="F19" s="684" t="s">
        <v>2376</v>
      </c>
      <c r="G19" s="685" t="s">
        <v>2250</v>
      </c>
      <c r="H19" s="686" t="s">
        <v>159</v>
      </c>
      <c r="I19" s="686" t="s">
        <v>159</v>
      </c>
      <c r="J19" s="682" t="s">
        <v>2373</v>
      </c>
      <c r="K19" s="687">
        <v>9</v>
      </c>
      <c r="L19" s="676">
        <v>1</v>
      </c>
      <c r="M19" s="411"/>
      <c r="N19" s="498"/>
      <c r="O19" s="411"/>
      <c r="P19" s="1"/>
      <c r="Q19" s="1"/>
      <c r="R19" s="411"/>
      <c r="S19" s="411"/>
      <c r="T19" s="411"/>
      <c r="U19" s="411"/>
      <c r="V19" s="411"/>
    </row>
    <row r="20" spans="1:22" ht="35.25" hidden="1" customHeight="1">
      <c r="A20" s="681">
        <f t="shared" si="0"/>
        <v>18</v>
      </c>
      <c r="B20" s="681" t="s">
        <v>1159</v>
      </c>
      <c r="C20" s="682" t="s">
        <v>2377</v>
      </c>
      <c r="D20" s="689" t="s">
        <v>2378</v>
      </c>
      <c r="E20" s="681" t="s">
        <v>2249</v>
      </c>
      <c r="F20" s="684" t="s">
        <v>2379</v>
      </c>
      <c r="G20" s="685" t="s">
        <v>2250</v>
      </c>
      <c r="H20" s="686" t="s">
        <v>159</v>
      </c>
      <c r="I20" s="686" t="s">
        <v>159</v>
      </c>
      <c r="J20" s="682" t="s">
        <v>2380</v>
      </c>
      <c r="K20" s="687">
        <v>10</v>
      </c>
      <c r="L20" s="676">
        <v>1</v>
      </c>
      <c r="M20" s="411"/>
      <c r="N20" s="498"/>
      <c r="O20" s="411"/>
      <c r="P20" s="1"/>
      <c r="Q20" s="1"/>
      <c r="R20" s="411"/>
      <c r="S20" s="411"/>
      <c r="T20" s="411"/>
      <c r="U20" s="411"/>
      <c r="V20" s="411"/>
    </row>
    <row r="21" spans="1:22" ht="35.25" hidden="1" customHeight="1">
      <c r="A21" s="681">
        <f t="shared" si="0"/>
        <v>19</v>
      </c>
      <c r="B21" s="681" t="s">
        <v>1159</v>
      </c>
      <c r="C21" s="682" t="s">
        <v>2381</v>
      </c>
      <c r="D21" s="681" t="s">
        <v>2382</v>
      </c>
      <c r="E21" s="681" t="s">
        <v>1055</v>
      </c>
      <c r="F21" s="690" t="s">
        <v>2383</v>
      </c>
      <c r="G21" s="685" t="s">
        <v>2384</v>
      </c>
      <c r="H21" s="686" t="s">
        <v>2385</v>
      </c>
      <c r="I21" s="686" t="s">
        <v>2386</v>
      </c>
      <c r="J21" s="682" t="s">
        <v>2387</v>
      </c>
      <c r="K21" s="687">
        <v>11</v>
      </c>
      <c r="L21" s="676">
        <v>1</v>
      </c>
      <c r="M21" s="641">
        <v>192</v>
      </c>
      <c r="N21" s="495" t="s">
        <v>2352</v>
      </c>
      <c r="O21" s="411">
        <v>4</v>
      </c>
      <c r="P21" s="1"/>
      <c r="Q21" s="1"/>
      <c r="R21" s="411"/>
      <c r="S21" s="411"/>
      <c r="T21" s="411"/>
      <c r="U21" s="411"/>
      <c r="V21" s="411"/>
    </row>
    <row r="22" spans="1:22" ht="35.25" hidden="1" customHeight="1">
      <c r="A22" s="681">
        <f t="shared" si="0"/>
        <v>20</v>
      </c>
      <c r="B22" s="681" t="s">
        <v>1159</v>
      </c>
      <c r="C22" s="682" t="s">
        <v>2388</v>
      </c>
      <c r="D22" s="681" t="s">
        <v>2389</v>
      </c>
      <c r="E22" s="681" t="s">
        <v>2248</v>
      </c>
      <c r="F22" s="684" t="s">
        <v>2390</v>
      </c>
      <c r="G22" s="685" t="s">
        <v>2391</v>
      </c>
      <c r="H22" s="686" t="s">
        <v>2392</v>
      </c>
      <c r="I22" s="686" t="s">
        <v>2393</v>
      </c>
      <c r="J22" s="682" t="s">
        <v>2394</v>
      </c>
      <c r="K22" s="687">
        <v>12</v>
      </c>
      <c r="L22" s="676">
        <v>1</v>
      </c>
      <c r="M22" s="304">
        <v>10155</v>
      </c>
      <c r="N22" s="495" t="s">
        <v>2395</v>
      </c>
      <c r="O22" s="411">
        <v>4</v>
      </c>
      <c r="P22" s="1"/>
      <c r="Q22" s="1"/>
      <c r="R22" s="411"/>
      <c r="S22" s="411"/>
      <c r="T22" s="411"/>
      <c r="U22" s="411"/>
      <c r="V22" s="411"/>
    </row>
    <row r="23" spans="1:22" ht="35.25" hidden="1" customHeight="1">
      <c r="A23" s="681">
        <f t="shared" si="0"/>
        <v>21</v>
      </c>
      <c r="B23" s="681" t="s">
        <v>1159</v>
      </c>
      <c r="C23" s="682" t="s">
        <v>2396</v>
      </c>
      <c r="D23" s="691" t="s">
        <v>2397</v>
      </c>
      <c r="E23" s="681" t="s">
        <v>2249</v>
      </c>
      <c r="F23" s="684" t="s">
        <v>2398</v>
      </c>
      <c r="G23" s="685" t="s">
        <v>2250</v>
      </c>
      <c r="H23" s="686" t="s">
        <v>159</v>
      </c>
      <c r="I23" s="686" t="s">
        <v>159</v>
      </c>
      <c r="J23" s="682" t="s">
        <v>2399</v>
      </c>
      <c r="K23" s="687">
        <v>13</v>
      </c>
      <c r="L23" s="676">
        <v>1</v>
      </c>
      <c r="M23" s="411"/>
      <c r="N23" s="498"/>
      <c r="O23" s="411"/>
      <c r="P23" s="1"/>
      <c r="Q23" s="1"/>
      <c r="R23" s="411"/>
      <c r="S23" s="411"/>
      <c r="T23" s="411"/>
      <c r="U23" s="411"/>
      <c r="V23" s="411"/>
    </row>
    <row r="24" spans="1:22" ht="35.25" hidden="1" customHeight="1">
      <c r="A24" s="681">
        <f t="shared" si="0"/>
        <v>22</v>
      </c>
      <c r="B24" s="681" t="s">
        <v>1159</v>
      </c>
      <c r="C24" s="682" t="s">
        <v>2400</v>
      </c>
      <c r="D24" s="688" t="s">
        <v>2401</v>
      </c>
      <c r="E24" s="681" t="s">
        <v>2249</v>
      </c>
      <c r="F24" s="684" t="s">
        <v>2402</v>
      </c>
      <c r="G24" s="685" t="s">
        <v>2250</v>
      </c>
      <c r="H24" s="686" t="s">
        <v>159</v>
      </c>
      <c r="I24" s="686" t="s">
        <v>159</v>
      </c>
      <c r="J24" s="682" t="s">
        <v>2403</v>
      </c>
      <c r="K24" s="687">
        <v>14</v>
      </c>
      <c r="L24" s="676">
        <v>1</v>
      </c>
      <c r="N24" s="498"/>
      <c r="P24" s="499"/>
      <c r="Q24" s="499"/>
    </row>
    <row r="25" spans="1:22" ht="35.25" hidden="1" customHeight="1">
      <c r="A25" s="681">
        <f t="shared" si="0"/>
        <v>23</v>
      </c>
      <c r="B25" s="681" t="s">
        <v>1159</v>
      </c>
      <c r="C25" s="682" t="s">
        <v>2404</v>
      </c>
      <c r="D25" s="681" t="s">
        <v>2405</v>
      </c>
      <c r="E25" s="681" t="s">
        <v>1055</v>
      </c>
      <c r="F25" s="684" t="s">
        <v>2406</v>
      </c>
      <c r="G25" s="685" t="s">
        <v>2250</v>
      </c>
      <c r="H25" s="686" t="s">
        <v>159</v>
      </c>
      <c r="I25" s="686" t="s">
        <v>159</v>
      </c>
      <c r="J25" s="682" t="s">
        <v>2407</v>
      </c>
      <c r="K25" s="687">
        <v>15</v>
      </c>
      <c r="L25" s="676">
        <v>1</v>
      </c>
      <c r="M25" s="411"/>
      <c r="N25" s="498"/>
      <c r="O25" s="411"/>
      <c r="P25" s="1"/>
      <c r="Q25" s="1"/>
      <c r="R25" s="411"/>
      <c r="S25" s="411"/>
      <c r="T25" s="411"/>
      <c r="U25" s="411"/>
      <c r="V25" s="411"/>
    </row>
    <row r="26" spans="1:22" ht="35.25" hidden="1" customHeight="1">
      <c r="A26" s="681">
        <f t="shared" si="0"/>
        <v>24</v>
      </c>
      <c r="B26" s="681" t="s">
        <v>1159</v>
      </c>
      <c r="C26" s="682" t="s">
        <v>2408</v>
      </c>
      <c r="D26" s="688" t="s">
        <v>2389</v>
      </c>
      <c r="E26" s="681" t="s">
        <v>1055</v>
      </c>
      <c r="F26" s="684" t="s">
        <v>2409</v>
      </c>
      <c r="G26" s="685" t="s">
        <v>2250</v>
      </c>
      <c r="H26" s="686" t="s">
        <v>159</v>
      </c>
      <c r="I26" s="686" t="s">
        <v>159</v>
      </c>
      <c r="J26" s="682" t="s">
        <v>2410</v>
      </c>
      <c r="K26" s="687">
        <v>16</v>
      </c>
      <c r="L26" s="676">
        <v>1</v>
      </c>
      <c r="N26" s="498"/>
      <c r="P26" s="499"/>
      <c r="Q26" s="499"/>
    </row>
    <row r="27" spans="1:22" ht="35.25" hidden="1" customHeight="1">
      <c r="A27" s="681">
        <f t="shared" si="0"/>
        <v>25</v>
      </c>
      <c r="B27" s="681" t="s">
        <v>1159</v>
      </c>
      <c r="C27" s="682" t="s">
        <v>2411</v>
      </c>
      <c r="D27" s="688" t="s">
        <v>2412</v>
      </c>
      <c r="E27" s="681" t="s">
        <v>1055</v>
      </c>
      <c r="F27" s="684" t="s">
        <v>2413</v>
      </c>
      <c r="G27" s="685" t="s">
        <v>2250</v>
      </c>
      <c r="H27" s="686" t="s">
        <v>159</v>
      </c>
      <c r="I27" s="686" t="s">
        <v>159</v>
      </c>
      <c r="J27" s="682" t="s">
        <v>2414</v>
      </c>
      <c r="K27" s="687">
        <v>17</v>
      </c>
      <c r="L27" s="676">
        <v>1</v>
      </c>
      <c r="N27" s="498"/>
      <c r="P27" s="499"/>
      <c r="Q27" s="499"/>
    </row>
    <row r="28" spans="1:22" ht="35.25" hidden="1" customHeight="1">
      <c r="A28" s="681">
        <f t="shared" si="0"/>
        <v>26</v>
      </c>
      <c r="B28" s="681" t="s">
        <v>1159</v>
      </c>
      <c r="C28" s="682" t="s">
        <v>2415</v>
      </c>
      <c r="D28" s="688" t="s">
        <v>2416</v>
      </c>
      <c r="E28" s="681" t="s">
        <v>1055</v>
      </c>
      <c r="F28" s="684" t="s">
        <v>2417</v>
      </c>
      <c r="G28" s="685" t="s">
        <v>2250</v>
      </c>
      <c r="H28" s="686" t="s">
        <v>159</v>
      </c>
      <c r="I28" s="686" t="s">
        <v>159</v>
      </c>
      <c r="J28" s="682" t="s">
        <v>2418</v>
      </c>
      <c r="K28" s="687">
        <v>18</v>
      </c>
      <c r="L28" s="676">
        <v>1</v>
      </c>
      <c r="N28" s="498"/>
      <c r="P28" s="499"/>
      <c r="Q28" s="499"/>
    </row>
    <row r="29" spans="1:22" ht="35.25" hidden="1" customHeight="1">
      <c r="A29" s="681">
        <f t="shared" si="0"/>
        <v>27</v>
      </c>
      <c r="B29" s="681" t="s">
        <v>1159</v>
      </c>
      <c r="C29" s="682" t="s">
        <v>2419</v>
      </c>
      <c r="D29" s="681" t="s">
        <v>2420</v>
      </c>
      <c r="E29" s="681" t="s">
        <v>2248</v>
      </c>
      <c r="F29" s="684" t="s">
        <v>2421</v>
      </c>
      <c r="G29" s="685" t="s">
        <v>2422</v>
      </c>
      <c r="H29" s="686" t="s">
        <v>2423</v>
      </c>
      <c r="I29" s="686" t="s">
        <v>2424</v>
      </c>
      <c r="J29" s="682" t="s">
        <v>2425</v>
      </c>
      <c r="K29" s="687">
        <v>19</v>
      </c>
      <c r="L29" s="676">
        <v>1</v>
      </c>
      <c r="M29" s="641">
        <v>231</v>
      </c>
      <c r="N29" s="495" t="s">
        <v>2352</v>
      </c>
      <c r="O29" s="411">
        <v>4</v>
      </c>
      <c r="P29" s="1"/>
      <c r="Q29" s="1"/>
      <c r="R29" s="411"/>
      <c r="S29" s="411"/>
      <c r="T29" s="411"/>
      <c r="U29" s="411"/>
      <c r="V29" s="411"/>
    </row>
    <row r="30" spans="1:22" ht="35.25" hidden="1" customHeight="1">
      <c r="A30" s="681">
        <f t="shared" si="0"/>
        <v>28</v>
      </c>
      <c r="B30" s="681" t="s">
        <v>1159</v>
      </c>
      <c r="C30" s="682" t="s">
        <v>2426</v>
      </c>
      <c r="D30" s="692" t="s">
        <v>2420</v>
      </c>
      <c r="E30" s="681" t="s">
        <v>1055</v>
      </c>
      <c r="F30" s="684" t="s">
        <v>2427</v>
      </c>
      <c r="G30" s="685" t="s">
        <v>2250</v>
      </c>
      <c r="H30" s="686" t="s">
        <v>159</v>
      </c>
      <c r="I30" s="686" t="s">
        <v>159</v>
      </c>
      <c r="J30" s="682" t="s">
        <v>2428</v>
      </c>
      <c r="K30" s="687">
        <v>20</v>
      </c>
      <c r="L30" s="676">
        <v>1</v>
      </c>
      <c r="M30" s="411"/>
      <c r="N30" s="498"/>
      <c r="O30" s="411"/>
      <c r="P30" s="1"/>
      <c r="Q30" s="1"/>
      <c r="R30" s="411"/>
      <c r="S30" s="411"/>
      <c r="T30" s="411"/>
      <c r="U30" s="411"/>
      <c r="V30" s="411"/>
    </row>
    <row r="31" spans="1:22" ht="35.25" hidden="1" customHeight="1">
      <c r="A31" s="681">
        <f t="shared" si="0"/>
        <v>29</v>
      </c>
      <c r="B31" s="681" t="s">
        <v>1159</v>
      </c>
      <c r="C31" s="682" t="s">
        <v>2429</v>
      </c>
      <c r="D31" s="688" t="s">
        <v>2430</v>
      </c>
      <c r="E31" s="681" t="s">
        <v>1055</v>
      </c>
      <c r="F31" s="684" t="s">
        <v>2431</v>
      </c>
      <c r="G31" s="685" t="s">
        <v>2250</v>
      </c>
      <c r="H31" s="686" t="s">
        <v>159</v>
      </c>
      <c r="I31" s="686" t="s">
        <v>159</v>
      </c>
      <c r="J31" s="682" t="s">
        <v>2432</v>
      </c>
      <c r="K31" s="687">
        <v>21</v>
      </c>
      <c r="L31" s="676">
        <v>1</v>
      </c>
      <c r="N31" s="498"/>
      <c r="P31" s="499"/>
      <c r="Q31" s="499"/>
    </row>
    <row r="32" spans="1:22" ht="35.25" hidden="1" customHeight="1">
      <c r="A32" s="681">
        <f t="shared" si="0"/>
        <v>30</v>
      </c>
      <c r="B32" s="681" t="s">
        <v>1159</v>
      </c>
      <c r="C32" s="682" t="s">
        <v>2433</v>
      </c>
      <c r="D32" s="688" t="s">
        <v>2434</v>
      </c>
      <c r="E32" s="681" t="s">
        <v>1055</v>
      </c>
      <c r="F32" s="684" t="s">
        <v>2435</v>
      </c>
      <c r="G32" s="685" t="s">
        <v>2250</v>
      </c>
      <c r="H32" s="686" t="s">
        <v>159</v>
      </c>
      <c r="I32" s="686" t="s">
        <v>159</v>
      </c>
      <c r="J32" s="682" t="s">
        <v>2436</v>
      </c>
      <c r="K32" s="687">
        <v>22</v>
      </c>
      <c r="L32" s="676">
        <v>1</v>
      </c>
      <c r="N32" s="498"/>
      <c r="P32" s="499"/>
      <c r="Q32" s="499"/>
    </row>
    <row r="33" spans="1:22" ht="35.25" hidden="1" customHeight="1">
      <c r="A33" s="681">
        <f t="shared" si="0"/>
        <v>31</v>
      </c>
      <c r="B33" s="681" t="s">
        <v>1159</v>
      </c>
      <c r="C33" s="682" t="s">
        <v>2437</v>
      </c>
      <c r="D33" s="688" t="s">
        <v>2438</v>
      </c>
      <c r="E33" s="681" t="s">
        <v>1055</v>
      </c>
      <c r="F33" s="684" t="s">
        <v>2439</v>
      </c>
      <c r="G33" s="685" t="s">
        <v>2250</v>
      </c>
      <c r="H33" s="686" t="s">
        <v>159</v>
      </c>
      <c r="I33" s="686" t="s">
        <v>159</v>
      </c>
      <c r="J33" s="682" t="s">
        <v>2440</v>
      </c>
      <c r="K33" s="687">
        <v>23</v>
      </c>
      <c r="L33" s="676">
        <v>1</v>
      </c>
      <c r="N33" s="498"/>
      <c r="P33" s="499"/>
      <c r="Q33" s="499"/>
    </row>
    <row r="34" spans="1:22" ht="35.25" hidden="1" customHeight="1">
      <c r="A34" s="681">
        <f t="shared" si="0"/>
        <v>32</v>
      </c>
      <c r="B34" s="681" t="s">
        <v>1159</v>
      </c>
      <c r="C34" s="682" t="s">
        <v>2437</v>
      </c>
      <c r="D34" s="688" t="s">
        <v>2438</v>
      </c>
      <c r="E34" s="681" t="s">
        <v>1055</v>
      </c>
      <c r="F34" s="684" t="s">
        <v>2439</v>
      </c>
      <c r="G34" s="685" t="s">
        <v>2250</v>
      </c>
      <c r="H34" s="686" t="s">
        <v>159</v>
      </c>
      <c r="I34" s="686" t="s">
        <v>159</v>
      </c>
      <c r="J34" s="682" t="s">
        <v>2440</v>
      </c>
      <c r="K34" s="687">
        <v>24</v>
      </c>
      <c r="L34" s="676">
        <v>1</v>
      </c>
      <c r="N34" s="498"/>
      <c r="P34" s="499"/>
      <c r="Q34" s="499"/>
    </row>
    <row r="35" spans="1:22" ht="35.25" hidden="1" customHeight="1">
      <c r="A35" s="681">
        <f t="shared" si="0"/>
        <v>33</v>
      </c>
      <c r="B35" s="681" t="s">
        <v>1159</v>
      </c>
      <c r="C35" s="682" t="s">
        <v>2441</v>
      </c>
      <c r="D35" s="692" t="s">
        <v>2442</v>
      </c>
      <c r="E35" s="681" t="s">
        <v>2248</v>
      </c>
      <c r="F35" s="684" t="s">
        <v>2443</v>
      </c>
      <c r="G35" s="685" t="s">
        <v>2250</v>
      </c>
      <c r="H35" s="686" t="s">
        <v>159</v>
      </c>
      <c r="I35" s="686" t="s">
        <v>159</v>
      </c>
      <c r="J35" s="682" t="s">
        <v>2444</v>
      </c>
      <c r="K35" s="687">
        <v>25</v>
      </c>
      <c r="L35" s="676">
        <v>1</v>
      </c>
      <c r="M35" s="411"/>
      <c r="N35" s="498"/>
      <c r="O35" s="411"/>
      <c r="P35" s="1"/>
      <c r="Q35" s="1"/>
      <c r="R35" s="411"/>
      <c r="S35" s="411"/>
      <c r="T35" s="411"/>
      <c r="U35" s="411"/>
      <c r="V35" s="411"/>
    </row>
    <row r="36" spans="1:22" ht="35.25" hidden="1" customHeight="1">
      <c r="A36" s="681">
        <f t="shared" si="0"/>
        <v>34</v>
      </c>
      <c r="B36" s="681" t="s">
        <v>1159</v>
      </c>
      <c r="C36" s="682" t="s">
        <v>2445</v>
      </c>
      <c r="D36" s="681" t="s">
        <v>2446</v>
      </c>
      <c r="E36" s="681" t="s">
        <v>1055</v>
      </c>
      <c r="F36" s="684" t="s">
        <v>2447</v>
      </c>
      <c r="G36" s="685" t="s">
        <v>2250</v>
      </c>
      <c r="H36" s="686" t="s">
        <v>159</v>
      </c>
      <c r="I36" s="686" t="s">
        <v>159</v>
      </c>
      <c r="J36" s="682" t="s">
        <v>2448</v>
      </c>
      <c r="K36" s="687">
        <v>26</v>
      </c>
      <c r="L36" s="676">
        <v>1</v>
      </c>
      <c r="M36" s="411"/>
      <c r="N36" s="498"/>
      <c r="O36" s="411"/>
      <c r="P36" s="1"/>
      <c r="Q36" s="1"/>
      <c r="R36" s="411"/>
      <c r="S36" s="411"/>
      <c r="T36" s="411"/>
      <c r="U36" s="411"/>
      <c r="V36" s="411"/>
    </row>
    <row r="37" spans="1:22" ht="35.25" hidden="1" customHeight="1">
      <c r="A37" s="681">
        <f t="shared" si="0"/>
        <v>35</v>
      </c>
      <c r="B37" s="681" t="s">
        <v>1159</v>
      </c>
      <c r="C37" s="682" t="s">
        <v>2445</v>
      </c>
      <c r="D37" s="683" t="s">
        <v>2446</v>
      </c>
      <c r="E37" s="681" t="s">
        <v>1055</v>
      </c>
      <c r="F37" s="684" t="s">
        <v>2447</v>
      </c>
      <c r="G37" s="685" t="s">
        <v>2250</v>
      </c>
      <c r="H37" s="686" t="s">
        <v>159</v>
      </c>
      <c r="I37" s="686" t="s">
        <v>159</v>
      </c>
      <c r="J37" s="682" t="s">
        <v>2448</v>
      </c>
      <c r="K37" s="687">
        <v>27</v>
      </c>
      <c r="L37" s="676">
        <v>1</v>
      </c>
      <c r="N37" s="498"/>
      <c r="P37" s="499"/>
      <c r="Q37" s="499"/>
    </row>
    <row r="38" spans="1:22" ht="35.25" hidden="1" customHeight="1">
      <c r="A38" s="681">
        <f t="shared" si="0"/>
        <v>36</v>
      </c>
      <c r="B38" s="681" t="s">
        <v>1159</v>
      </c>
      <c r="C38" s="682" t="s">
        <v>2449</v>
      </c>
      <c r="D38" s="683" t="s">
        <v>2450</v>
      </c>
      <c r="E38" s="681" t="s">
        <v>2251</v>
      </c>
      <c r="F38" s="684" t="s">
        <v>2451</v>
      </c>
      <c r="G38" s="685" t="s">
        <v>2250</v>
      </c>
      <c r="H38" s="686" t="s">
        <v>159</v>
      </c>
      <c r="I38" s="686" t="s">
        <v>159</v>
      </c>
      <c r="J38" s="682" t="s">
        <v>2452</v>
      </c>
      <c r="K38" s="687">
        <v>28</v>
      </c>
      <c r="L38" s="676">
        <v>1</v>
      </c>
      <c r="N38" s="498"/>
      <c r="P38" s="499"/>
      <c r="Q38" s="499"/>
    </row>
    <row r="39" spans="1:22" ht="35.25" hidden="1" customHeight="1">
      <c r="A39" s="681">
        <f t="shared" si="0"/>
        <v>37</v>
      </c>
      <c r="B39" s="681" t="s">
        <v>1159</v>
      </c>
      <c r="C39" s="682" t="s">
        <v>2453</v>
      </c>
      <c r="D39" s="683" t="s">
        <v>2454</v>
      </c>
      <c r="E39" s="681" t="s">
        <v>1055</v>
      </c>
      <c r="F39" s="684" t="s">
        <v>2455</v>
      </c>
      <c r="G39" s="685" t="s">
        <v>2250</v>
      </c>
      <c r="H39" s="686" t="s">
        <v>159</v>
      </c>
      <c r="I39" s="686" t="s">
        <v>159</v>
      </c>
      <c r="J39" s="682" t="s">
        <v>2456</v>
      </c>
      <c r="K39" s="687">
        <v>29</v>
      </c>
      <c r="L39" s="676">
        <v>1</v>
      </c>
      <c r="N39" s="498"/>
      <c r="P39" s="499"/>
      <c r="Q39" s="499"/>
    </row>
    <row r="40" spans="1:22" ht="35.25" customHeight="1">
      <c r="A40" s="681">
        <f t="shared" si="0"/>
        <v>38</v>
      </c>
      <c r="B40" s="681" t="s">
        <v>1159</v>
      </c>
      <c r="C40" s="682" t="s">
        <v>2457</v>
      </c>
      <c r="D40" s="683" t="s">
        <v>2458</v>
      </c>
      <c r="E40" s="681" t="s">
        <v>1055</v>
      </c>
      <c r="F40" s="684" t="s">
        <v>2459</v>
      </c>
      <c r="G40" s="685" t="s">
        <v>2250</v>
      </c>
      <c r="H40" s="686" t="s">
        <v>159</v>
      </c>
      <c r="I40" s="686" t="s">
        <v>159</v>
      </c>
      <c r="J40" s="682" t="s">
        <v>2460</v>
      </c>
      <c r="K40" s="687">
        <v>30</v>
      </c>
      <c r="L40" s="676">
        <v>2</v>
      </c>
      <c r="N40" s="498"/>
      <c r="P40" s="499"/>
      <c r="Q40" s="499"/>
    </row>
    <row r="41" spans="1:22" ht="35.25" customHeight="1">
      <c r="A41" s="681">
        <f t="shared" si="0"/>
        <v>39</v>
      </c>
      <c r="B41" s="681" t="s">
        <v>1159</v>
      </c>
      <c r="C41" s="682" t="s">
        <v>2457</v>
      </c>
      <c r="D41" s="683" t="s">
        <v>2458</v>
      </c>
      <c r="E41" s="681" t="s">
        <v>1055</v>
      </c>
      <c r="F41" s="684" t="s">
        <v>2459</v>
      </c>
      <c r="G41" s="685" t="s">
        <v>2250</v>
      </c>
      <c r="H41" s="686" t="s">
        <v>159</v>
      </c>
      <c r="I41" s="686" t="s">
        <v>159</v>
      </c>
      <c r="J41" s="682" t="s">
        <v>2460</v>
      </c>
      <c r="K41" s="687">
        <v>31</v>
      </c>
      <c r="L41" s="676">
        <v>2</v>
      </c>
      <c r="N41" s="498"/>
      <c r="P41" s="499"/>
      <c r="Q41" s="499"/>
    </row>
    <row r="42" spans="1:22" ht="35.25" customHeight="1">
      <c r="A42" s="681">
        <f t="shared" si="0"/>
        <v>40</v>
      </c>
      <c r="B42" s="681" t="s">
        <v>1159</v>
      </c>
      <c r="C42" s="682" t="s">
        <v>2457</v>
      </c>
      <c r="D42" s="683" t="s">
        <v>2458</v>
      </c>
      <c r="E42" s="681" t="s">
        <v>1055</v>
      </c>
      <c r="F42" s="684" t="s">
        <v>2459</v>
      </c>
      <c r="G42" s="685" t="s">
        <v>2250</v>
      </c>
      <c r="H42" s="686" t="s">
        <v>159</v>
      </c>
      <c r="I42" s="686" t="s">
        <v>159</v>
      </c>
      <c r="J42" s="682" t="s">
        <v>2448</v>
      </c>
      <c r="K42" s="687">
        <v>32</v>
      </c>
      <c r="L42" s="676">
        <v>2</v>
      </c>
      <c r="N42" s="498"/>
      <c r="P42" s="499"/>
      <c r="Q42" s="499"/>
    </row>
    <row r="43" spans="1:22" ht="35.25" customHeight="1">
      <c r="A43" s="681">
        <f t="shared" si="0"/>
        <v>41</v>
      </c>
      <c r="B43" s="681" t="s">
        <v>1159</v>
      </c>
      <c r="C43" s="682" t="s">
        <v>2461</v>
      </c>
      <c r="D43" s="683" t="s">
        <v>2454</v>
      </c>
      <c r="E43" s="681" t="s">
        <v>2249</v>
      </c>
      <c r="F43" s="684" t="s">
        <v>2462</v>
      </c>
      <c r="G43" s="685" t="s">
        <v>2250</v>
      </c>
      <c r="H43" s="686" t="s">
        <v>159</v>
      </c>
      <c r="I43" s="686" t="s">
        <v>159</v>
      </c>
      <c r="J43" s="682" t="s">
        <v>2463</v>
      </c>
      <c r="K43" s="687">
        <v>33</v>
      </c>
      <c r="L43" s="676">
        <v>2</v>
      </c>
      <c r="N43" s="498"/>
      <c r="P43" s="499"/>
      <c r="Q43" s="499"/>
    </row>
    <row r="44" spans="1:22" ht="35.25" customHeight="1">
      <c r="A44" s="681">
        <f t="shared" si="0"/>
        <v>42</v>
      </c>
      <c r="B44" s="681" t="s">
        <v>1159</v>
      </c>
      <c r="C44" s="682" t="s">
        <v>2464</v>
      </c>
      <c r="D44" s="683" t="s">
        <v>2465</v>
      </c>
      <c r="E44" s="681" t="s">
        <v>2248</v>
      </c>
      <c r="F44" s="684" t="s">
        <v>2466</v>
      </c>
      <c r="G44" s="685" t="s">
        <v>2250</v>
      </c>
      <c r="H44" s="686" t="s">
        <v>159</v>
      </c>
      <c r="I44" s="686" t="s">
        <v>159</v>
      </c>
      <c r="J44" s="682" t="s">
        <v>2467</v>
      </c>
      <c r="K44" s="687">
        <v>34</v>
      </c>
      <c r="L44" s="676">
        <v>2</v>
      </c>
      <c r="N44" s="498"/>
      <c r="P44" s="499"/>
      <c r="Q44" s="499"/>
    </row>
    <row r="45" spans="1:22" ht="35.25" customHeight="1">
      <c r="A45" s="681">
        <f t="shared" si="0"/>
        <v>43</v>
      </c>
      <c r="B45" s="681" t="s">
        <v>1159</v>
      </c>
      <c r="C45" s="682" t="s">
        <v>2468</v>
      </c>
      <c r="D45" s="683" t="s">
        <v>2469</v>
      </c>
      <c r="E45" s="681" t="s">
        <v>1055</v>
      </c>
      <c r="F45" s="684" t="s">
        <v>2470</v>
      </c>
      <c r="G45" s="685" t="s">
        <v>2250</v>
      </c>
      <c r="H45" s="686" t="s">
        <v>159</v>
      </c>
      <c r="I45" s="686" t="s">
        <v>159</v>
      </c>
      <c r="J45" s="682" t="s">
        <v>2471</v>
      </c>
      <c r="K45" s="687">
        <v>35</v>
      </c>
      <c r="L45" s="676">
        <v>2</v>
      </c>
      <c r="N45" s="498"/>
      <c r="P45" s="499"/>
      <c r="Q45" s="499"/>
    </row>
    <row r="46" spans="1:22" ht="35.25" customHeight="1">
      <c r="A46" s="681">
        <f t="shared" si="0"/>
        <v>44</v>
      </c>
      <c r="B46" s="681" t="s">
        <v>1159</v>
      </c>
      <c r="C46" s="682" t="s">
        <v>2472</v>
      </c>
      <c r="D46" s="683" t="s">
        <v>2473</v>
      </c>
      <c r="E46" s="681" t="s">
        <v>2249</v>
      </c>
      <c r="F46" s="684" t="s">
        <v>2474</v>
      </c>
      <c r="G46" s="685" t="s">
        <v>2250</v>
      </c>
      <c r="H46" s="686" t="s">
        <v>159</v>
      </c>
      <c r="I46" s="686" t="s">
        <v>159</v>
      </c>
      <c r="J46" s="682" t="s">
        <v>2475</v>
      </c>
      <c r="K46" s="687">
        <v>36</v>
      </c>
      <c r="L46" s="676">
        <v>2</v>
      </c>
      <c r="N46" s="498"/>
      <c r="P46" s="499"/>
      <c r="Q46" s="499"/>
    </row>
    <row r="47" spans="1:22" ht="35.25" customHeight="1">
      <c r="A47" s="681">
        <f t="shared" si="0"/>
        <v>45</v>
      </c>
      <c r="B47" s="681" t="s">
        <v>1159</v>
      </c>
      <c r="C47" s="682" t="s">
        <v>2476</v>
      </c>
      <c r="D47" s="683" t="s">
        <v>2477</v>
      </c>
      <c r="E47" s="681" t="s">
        <v>2249</v>
      </c>
      <c r="F47" s="684" t="s">
        <v>2478</v>
      </c>
      <c r="G47" s="685" t="s">
        <v>2250</v>
      </c>
      <c r="H47" s="686" t="s">
        <v>159</v>
      </c>
      <c r="I47" s="686" t="s">
        <v>159</v>
      </c>
      <c r="J47" s="682" t="s">
        <v>2479</v>
      </c>
      <c r="K47" s="687">
        <v>37</v>
      </c>
      <c r="L47" s="676">
        <v>2</v>
      </c>
      <c r="N47" s="498"/>
      <c r="P47" s="499"/>
      <c r="Q47" s="499"/>
    </row>
    <row r="48" spans="1:22" ht="35.25" customHeight="1">
      <c r="A48" s="681">
        <f t="shared" si="0"/>
        <v>46</v>
      </c>
      <c r="B48" s="681" t="s">
        <v>1159</v>
      </c>
      <c r="C48" s="682" t="s">
        <v>2480</v>
      </c>
      <c r="D48" s="683" t="s">
        <v>2481</v>
      </c>
      <c r="E48" s="681" t="s">
        <v>1055</v>
      </c>
      <c r="F48" s="684" t="s">
        <v>2482</v>
      </c>
      <c r="G48" s="685" t="s">
        <v>2250</v>
      </c>
      <c r="H48" s="686" t="s">
        <v>159</v>
      </c>
      <c r="I48" s="686" t="s">
        <v>159</v>
      </c>
      <c r="J48" s="682" t="s">
        <v>2448</v>
      </c>
      <c r="K48" s="687">
        <v>38</v>
      </c>
      <c r="L48" s="676">
        <v>2</v>
      </c>
      <c r="N48" s="498"/>
      <c r="P48" s="499"/>
      <c r="Q48" s="499"/>
    </row>
    <row r="49" spans="1:22" ht="35.25" customHeight="1">
      <c r="A49" s="681">
        <f t="shared" si="0"/>
        <v>47</v>
      </c>
      <c r="B49" s="681" t="s">
        <v>1159</v>
      </c>
      <c r="C49" s="682" t="s">
        <v>2483</v>
      </c>
      <c r="D49" s="683" t="s">
        <v>2484</v>
      </c>
      <c r="E49" s="681" t="s">
        <v>2249</v>
      </c>
      <c r="F49" s="684" t="s">
        <v>2485</v>
      </c>
      <c r="G49" s="685" t="s">
        <v>2250</v>
      </c>
      <c r="H49" s="686" t="s">
        <v>159</v>
      </c>
      <c r="I49" s="686" t="s">
        <v>159</v>
      </c>
      <c r="J49" s="682" t="s">
        <v>2471</v>
      </c>
      <c r="K49" s="687">
        <v>39</v>
      </c>
      <c r="L49" s="676">
        <v>2</v>
      </c>
      <c r="N49" s="498"/>
      <c r="P49" s="499"/>
      <c r="Q49" s="499"/>
    </row>
    <row r="50" spans="1:22" ht="35.25" customHeight="1">
      <c r="A50" s="681">
        <f t="shared" si="0"/>
        <v>48</v>
      </c>
      <c r="B50" s="681" t="s">
        <v>1159</v>
      </c>
      <c r="C50" s="682" t="s">
        <v>2486</v>
      </c>
      <c r="D50" s="683" t="s">
        <v>2487</v>
      </c>
      <c r="E50" s="681" t="s">
        <v>2252</v>
      </c>
      <c r="F50" s="684" t="s">
        <v>2488</v>
      </c>
      <c r="G50" s="685" t="s">
        <v>2250</v>
      </c>
      <c r="H50" s="686" t="s">
        <v>159</v>
      </c>
      <c r="I50" s="686" t="s">
        <v>159</v>
      </c>
      <c r="J50" s="682" t="s">
        <v>2489</v>
      </c>
      <c r="K50" s="687">
        <v>40</v>
      </c>
      <c r="L50" s="676">
        <v>2</v>
      </c>
      <c r="N50" s="498"/>
      <c r="P50" s="499"/>
      <c r="Q50" s="499"/>
    </row>
    <row r="51" spans="1:22" ht="35.25" customHeight="1">
      <c r="A51" s="681">
        <f t="shared" si="0"/>
        <v>49</v>
      </c>
      <c r="B51" s="681" t="s">
        <v>1159</v>
      </c>
      <c r="C51" s="682" t="s">
        <v>2490</v>
      </c>
      <c r="D51" s="683" t="s">
        <v>2454</v>
      </c>
      <c r="E51" s="681" t="s">
        <v>2249</v>
      </c>
      <c r="F51" s="684" t="s">
        <v>2491</v>
      </c>
      <c r="G51" s="685" t="s">
        <v>2250</v>
      </c>
      <c r="H51" s="686" t="s">
        <v>159</v>
      </c>
      <c r="I51" s="686" t="s">
        <v>159</v>
      </c>
      <c r="J51" s="682" t="s">
        <v>2492</v>
      </c>
      <c r="K51" s="687">
        <v>41</v>
      </c>
      <c r="L51" s="676">
        <v>2</v>
      </c>
      <c r="N51" s="498"/>
      <c r="P51" s="499"/>
      <c r="Q51" s="499"/>
    </row>
    <row r="52" spans="1:22" ht="35.25" hidden="1" customHeight="1">
      <c r="A52" s="693">
        <f t="shared" si="0"/>
        <v>50</v>
      </c>
      <c r="B52" s="693" t="s">
        <v>728</v>
      </c>
      <c r="C52" s="694" t="s">
        <v>2493</v>
      </c>
      <c r="D52" s="695" t="s">
        <v>2494</v>
      </c>
      <c r="E52" s="693" t="s">
        <v>2249</v>
      </c>
      <c r="F52" s="696" t="s">
        <v>2495</v>
      </c>
      <c r="G52" s="697" t="s">
        <v>2250</v>
      </c>
      <c r="H52" s="698" t="s">
        <v>159</v>
      </c>
      <c r="I52" s="698" t="s">
        <v>159</v>
      </c>
      <c r="J52" s="694" t="s">
        <v>2496</v>
      </c>
      <c r="K52" s="699">
        <v>1</v>
      </c>
      <c r="L52" s="676">
        <v>1</v>
      </c>
      <c r="N52" s="498"/>
      <c r="P52" s="499"/>
      <c r="Q52" s="499"/>
    </row>
    <row r="53" spans="1:22" ht="35.25" hidden="1" customHeight="1">
      <c r="A53" s="693">
        <f t="shared" si="0"/>
        <v>51</v>
      </c>
      <c r="B53" s="693" t="s">
        <v>728</v>
      </c>
      <c r="C53" s="694" t="s">
        <v>2497</v>
      </c>
      <c r="D53" s="695" t="s">
        <v>2498</v>
      </c>
      <c r="E53" s="693" t="s">
        <v>2249</v>
      </c>
      <c r="F53" s="696" t="s">
        <v>2499</v>
      </c>
      <c r="G53" s="697" t="s">
        <v>2250</v>
      </c>
      <c r="H53" s="698" t="s">
        <v>159</v>
      </c>
      <c r="I53" s="693" t="s">
        <v>159</v>
      </c>
      <c r="J53" s="694" t="s">
        <v>2500</v>
      </c>
      <c r="K53" s="699">
        <v>2</v>
      </c>
      <c r="L53" s="676">
        <v>1</v>
      </c>
      <c r="N53" s="498"/>
      <c r="P53" s="499"/>
      <c r="Q53" s="499"/>
    </row>
    <row r="54" spans="1:22" ht="35.25" hidden="1" customHeight="1">
      <c r="A54" s="693">
        <f t="shared" si="0"/>
        <v>52</v>
      </c>
      <c r="B54" s="693" t="s">
        <v>728</v>
      </c>
      <c r="C54" s="694" t="s">
        <v>2501</v>
      </c>
      <c r="D54" s="695" t="s">
        <v>2498</v>
      </c>
      <c r="E54" s="693" t="s">
        <v>2248</v>
      </c>
      <c r="F54" s="696" t="s">
        <v>2502</v>
      </c>
      <c r="G54" s="697" t="s">
        <v>2250</v>
      </c>
      <c r="H54" s="698" t="s">
        <v>159</v>
      </c>
      <c r="I54" s="693" t="s">
        <v>159</v>
      </c>
      <c r="J54" s="694" t="s">
        <v>2500</v>
      </c>
      <c r="K54" s="699">
        <v>3</v>
      </c>
      <c r="L54" s="676">
        <v>1</v>
      </c>
      <c r="N54" s="498"/>
      <c r="P54" s="499"/>
      <c r="Q54" s="499"/>
    </row>
    <row r="55" spans="1:22" ht="35.25" hidden="1" customHeight="1">
      <c r="A55" s="693">
        <f t="shared" si="0"/>
        <v>53</v>
      </c>
      <c r="B55" s="693" t="s">
        <v>728</v>
      </c>
      <c r="C55" s="694" t="s">
        <v>2503</v>
      </c>
      <c r="D55" s="693" t="s">
        <v>2504</v>
      </c>
      <c r="E55" s="693" t="s">
        <v>2249</v>
      </c>
      <c r="F55" s="696" t="s">
        <v>2505</v>
      </c>
      <c r="G55" s="697" t="s">
        <v>2250</v>
      </c>
      <c r="H55" s="698" t="s">
        <v>159</v>
      </c>
      <c r="I55" s="693" t="s">
        <v>159</v>
      </c>
      <c r="J55" s="694" t="s">
        <v>2506</v>
      </c>
      <c r="K55" s="699">
        <v>4</v>
      </c>
      <c r="L55" s="700">
        <v>1</v>
      </c>
      <c r="M55" s="411"/>
      <c r="N55" s="498"/>
      <c r="O55" s="411"/>
      <c r="P55" s="1"/>
      <c r="Q55" s="1"/>
      <c r="R55" s="411"/>
      <c r="S55" s="411"/>
      <c r="T55" s="411"/>
      <c r="U55" s="411"/>
      <c r="V55" s="411"/>
    </row>
    <row r="56" spans="1:22" ht="35.25" hidden="1" customHeight="1">
      <c r="A56" s="693">
        <f t="shared" si="0"/>
        <v>54</v>
      </c>
      <c r="B56" s="693" t="s">
        <v>728</v>
      </c>
      <c r="C56" s="694" t="s">
        <v>2507</v>
      </c>
      <c r="D56" s="701" t="s">
        <v>2508</v>
      </c>
      <c r="E56" s="693" t="s">
        <v>1055</v>
      </c>
      <c r="F56" s="696" t="s">
        <v>2509</v>
      </c>
      <c r="G56" s="697" t="s">
        <v>2250</v>
      </c>
      <c r="H56" s="698" t="s">
        <v>159</v>
      </c>
      <c r="I56" s="693" t="s">
        <v>159</v>
      </c>
      <c r="J56" s="694" t="s">
        <v>2510</v>
      </c>
      <c r="K56" s="699">
        <v>5</v>
      </c>
      <c r="L56" s="676">
        <v>1</v>
      </c>
      <c r="N56" s="498"/>
      <c r="P56" s="499"/>
      <c r="Q56" s="499"/>
    </row>
    <row r="57" spans="1:22" ht="35.25" hidden="1" customHeight="1">
      <c r="A57" s="693">
        <f t="shared" si="0"/>
        <v>55</v>
      </c>
      <c r="B57" s="693" t="s">
        <v>728</v>
      </c>
      <c r="C57" s="694" t="s">
        <v>2511</v>
      </c>
      <c r="D57" s="693" t="s">
        <v>2512</v>
      </c>
      <c r="E57" s="693" t="s">
        <v>2252</v>
      </c>
      <c r="F57" s="696" t="s">
        <v>2513</v>
      </c>
      <c r="G57" s="697" t="s">
        <v>2514</v>
      </c>
      <c r="H57" s="698" t="s">
        <v>159</v>
      </c>
      <c r="I57" s="693" t="s">
        <v>159</v>
      </c>
      <c r="J57" s="694" t="s">
        <v>2515</v>
      </c>
      <c r="K57" s="699">
        <v>6</v>
      </c>
      <c r="L57" s="676">
        <v>1</v>
      </c>
      <c r="M57" s="641">
        <v>316</v>
      </c>
      <c r="N57" s="495" t="s">
        <v>2352</v>
      </c>
      <c r="O57" s="497">
        <v>4</v>
      </c>
      <c r="P57" s="499"/>
      <c r="Q57" s="499"/>
    </row>
    <row r="58" spans="1:22" ht="35.25" hidden="1" customHeight="1">
      <c r="A58" s="693">
        <f t="shared" si="0"/>
        <v>56</v>
      </c>
      <c r="B58" s="693" t="s">
        <v>728</v>
      </c>
      <c r="C58" s="694" t="s">
        <v>2516</v>
      </c>
      <c r="D58" s="693" t="s">
        <v>2362</v>
      </c>
      <c r="E58" s="693" t="s">
        <v>2248</v>
      </c>
      <c r="F58" s="696" t="s">
        <v>2517</v>
      </c>
      <c r="G58" s="697" t="s">
        <v>2250</v>
      </c>
      <c r="H58" s="698" t="s">
        <v>159</v>
      </c>
      <c r="I58" s="693" t="s">
        <v>159</v>
      </c>
      <c r="J58" s="694" t="s">
        <v>2518</v>
      </c>
      <c r="K58" s="699">
        <v>7</v>
      </c>
      <c r="L58" s="676">
        <v>1</v>
      </c>
      <c r="N58" s="498"/>
      <c r="P58" s="499"/>
      <c r="Q58" s="499"/>
    </row>
    <row r="59" spans="1:22" ht="35.25" hidden="1" customHeight="1">
      <c r="A59" s="693">
        <f t="shared" si="0"/>
        <v>57</v>
      </c>
      <c r="B59" s="693" t="s">
        <v>728</v>
      </c>
      <c r="C59" s="694" t="s">
        <v>2519</v>
      </c>
      <c r="D59" s="693" t="s">
        <v>2362</v>
      </c>
      <c r="E59" s="693" t="s">
        <v>1055</v>
      </c>
      <c r="F59" s="696" t="s">
        <v>2517</v>
      </c>
      <c r="G59" s="697" t="s">
        <v>2250</v>
      </c>
      <c r="H59" s="698" t="s">
        <v>159</v>
      </c>
      <c r="I59" s="693" t="s">
        <v>159</v>
      </c>
      <c r="J59" s="694" t="s">
        <v>2520</v>
      </c>
      <c r="K59" s="699">
        <v>8</v>
      </c>
      <c r="L59" s="676">
        <v>1</v>
      </c>
      <c r="N59" s="498"/>
      <c r="P59" s="499"/>
      <c r="Q59" s="499"/>
    </row>
    <row r="60" spans="1:22" ht="35.25" hidden="1" customHeight="1">
      <c r="A60" s="693">
        <f t="shared" si="0"/>
        <v>58</v>
      </c>
      <c r="B60" s="693" t="s">
        <v>728</v>
      </c>
      <c r="C60" s="694" t="s">
        <v>2521</v>
      </c>
      <c r="D60" s="701" t="s">
        <v>2522</v>
      </c>
      <c r="E60" s="693" t="s">
        <v>1055</v>
      </c>
      <c r="F60" s="696" t="s">
        <v>2523</v>
      </c>
      <c r="G60" s="697" t="s">
        <v>2524</v>
      </c>
      <c r="H60" s="698" t="s">
        <v>2525</v>
      </c>
      <c r="I60" s="693" t="s">
        <v>159</v>
      </c>
      <c r="J60" s="694" t="s">
        <v>2526</v>
      </c>
      <c r="K60" s="699">
        <v>9</v>
      </c>
      <c r="L60" s="676">
        <v>1</v>
      </c>
      <c r="M60" s="641">
        <v>311</v>
      </c>
      <c r="N60" s="495" t="s">
        <v>2352</v>
      </c>
      <c r="O60" s="497">
        <v>4</v>
      </c>
      <c r="P60" s="499"/>
      <c r="Q60" s="499"/>
    </row>
    <row r="61" spans="1:22" ht="35.25" hidden="1" customHeight="1">
      <c r="A61" s="693">
        <f t="shared" si="0"/>
        <v>59</v>
      </c>
      <c r="B61" s="693" t="s">
        <v>728</v>
      </c>
      <c r="C61" s="694" t="s">
        <v>2521</v>
      </c>
      <c r="D61" s="702" t="s">
        <v>2522</v>
      </c>
      <c r="E61" s="693" t="s">
        <v>1055</v>
      </c>
      <c r="F61" s="696" t="s">
        <v>2523</v>
      </c>
      <c r="G61" s="697" t="s">
        <v>2524</v>
      </c>
      <c r="H61" s="698" t="s">
        <v>2525</v>
      </c>
      <c r="I61" s="693" t="s">
        <v>159</v>
      </c>
      <c r="J61" s="694" t="s">
        <v>2526</v>
      </c>
      <c r="K61" s="699">
        <v>10</v>
      </c>
      <c r="L61" s="676">
        <v>1</v>
      </c>
      <c r="M61" s="641">
        <v>311</v>
      </c>
      <c r="N61" s="495" t="s">
        <v>2352</v>
      </c>
      <c r="O61" s="497">
        <v>4</v>
      </c>
      <c r="P61" s="499"/>
      <c r="Q61" s="499"/>
    </row>
    <row r="62" spans="1:22" ht="35.25" hidden="1" customHeight="1">
      <c r="A62" s="693">
        <f t="shared" si="0"/>
        <v>60</v>
      </c>
      <c r="B62" s="693" t="s">
        <v>728</v>
      </c>
      <c r="C62" s="694" t="s">
        <v>2527</v>
      </c>
      <c r="D62" s="702" t="s">
        <v>2412</v>
      </c>
      <c r="E62" s="693" t="s">
        <v>1055</v>
      </c>
      <c r="F62" s="696" t="s">
        <v>2528</v>
      </c>
      <c r="G62" s="697" t="s">
        <v>2250</v>
      </c>
      <c r="H62" s="698" t="s">
        <v>159</v>
      </c>
      <c r="I62" s="693" t="s">
        <v>159</v>
      </c>
      <c r="J62" s="694" t="s">
        <v>2529</v>
      </c>
      <c r="K62" s="699">
        <v>11</v>
      </c>
      <c r="L62" s="676">
        <v>1</v>
      </c>
      <c r="N62" s="498"/>
      <c r="P62" s="499"/>
      <c r="Q62" s="499"/>
    </row>
    <row r="63" spans="1:22" ht="35.25" hidden="1" customHeight="1">
      <c r="A63" s="693">
        <f t="shared" si="0"/>
        <v>61</v>
      </c>
      <c r="B63" s="693" t="s">
        <v>728</v>
      </c>
      <c r="C63" s="694" t="s">
        <v>2530</v>
      </c>
      <c r="D63" s="701" t="s">
        <v>2412</v>
      </c>
      <c r="E63" s="693" t="s">
        <v>2248</v>
      </c>
      <c r="F63" s="696" t="s">
        <v>2531</v>
      </c>
      <c r="G63" s="697" t="s">
        <v>2250</v>
      </c>
      <c r="H63" s="698" t="s">
        <v>159</v>
      </c>
      <c r="I63" s="693" t="s">
        <v>159</v>
      </c>
      <c r="J63" s="694" t="s">
        <v>2532</v>
      </c>
      <c r="K63" s="699">
        <v>12</v>
      </c>
      <c r="L63" s="676">
        <v>1</v>
      </c>
      <c r="N63" s="498"/>
      <c r="P63" s="499"/>
      <c r="Q63" s="499"/>
    </row>
    <row r="64" spans="1:22" ht="35.25" hidden="1" customHeight="1">
      <c r="A64" s="693">
        <f t="shared" si="0"/>
        <v>62</v>
      </c>
      <c r="B64" s="693" t="s">
        <v>728</v>
      </c>
      <c r="C64" s="694" t="s">
        <v>2533</v>
      </c>
      <c r="D64" s="702" t="s">
        <v>2330</v>
      </c>
      <c r="E64" s="693" t="s">
        <v>1055</v>
      </c>
      <c r="F64" s="696" t="s">
        <v>2534</v>
      </c>
      <c r="G64" s="697" t="s">
        <v>2250</v>
      </c>
      <c r="H64" s="698" t="s">
        <v>159</v>
      </c>
      <c r="I64" s="693" t="s">
        <v>159</v>
      </c>
      <c r="J64" s="694" t="s">
        <v>2535</v>
      </c>
      <c r="K64" s="699">
        <v>13</v>
      </c>
      <c r="L64" s="676">
        <v>1</v>
      </c>
      <c r="N64" s="498"/>
      <c r="P64" s="499"/>
      <c r="Q64" s="499"/>
    </row>
    <row r="65" spans="1:22" ht="35.25" hidden="1" customHeight="1">
      <c r="A65" s="693">
        <f t="shared" si="0"/>
        <v>63</v>
      </c>
      <c r="B65" s="693" t="s">
        <v>728</v>
      </c>
      <c r="C65" s="694" t="s">
        <v>2536</v>
      </c>
      <c r="D65" s="702" t="s">
        <v>2537</v>
      </c>
      <c r="E65" s="693" t="s">
        <v>1055</v>
      </c>
      <c r="F65" s="696" t="s">
        <v>2538</v>
      </c>
      <c r="G65" s="697" t="s">
        <v>2250</v>
      </c>
      <c r="H65" s="698" t="s">
        <v>159</v>
      </c>
      <c r="I65" s="693" t="s">
        <v>159</v>
      </c>
      <c r="J65" s="694" t="s">
        <v>2539</v>
      </c>
      <c r="K65" s="699">
        <v>14</v>
      </c>
      <c r="L65" s="676">
        <v>1</v>
      </c>
      <c r="N65" s="498"/>
      <c r="P65" s="499"/>
      <c r="Q65" s="499"/>
    </row>
    <row r="66" spans="1:22" ht="35.25" hidden="1" customHeight="1">
      <c r="A66" s="693">
        <f t="shared" si="0"/>
        <v>64</v>
      </c>
      <c r="B66" s="693" t="s">
        <v>728</v>
      </c>
      <c r="C66" s="694" t="s">
        <v>2540</v>
      </c>
      <c r="D66" s="701" t="s">
        <v>2541</v>
      </c>
      <c r="E66" s="693" t="s">
        <v>2249</v>
      </c>
      <c r="F66" s="696" t="s">
        <v>2542</v>
      </c>
      <c r="G66" s="697" t="s">
        <v>2250</v>
      </c>
      <c r="H66" s="698" t="s">
        <v>159</v>
      </c>
      <c r="I66" s="693" t="s">
        <v>159</v>
      </c>
      <c r="J66" s="694" t="s">
        <v>2425</v>
      </c>
      <c r="K66" s="699">
        <v>15</v>
      </c>
      <c r="L66" s="676">
        <v>1</v>
      </c>
      <c r="N66" s="498"/>
      <c r="P66" s="499"/>
      <c r="Q66" s="499"/>
    </row>
    <row r="67" spans="1:22" ht="35.25" hidden="1" customHeight="1">
      <c r="A67" s="693">
        <f t="shared" si="0"/>
        <v>65</v>
      </c>
      <c r="B67" s="693" t="s">
        <v>728</v>
      </c>
      <c r="C67" s="694" t="s">
        <v>2543</v>
      </c>
      <c r="D67" s="701" t="s">
        <v>2544</v>
      </c>
      <c r="E67" s="693" t="s">
        <v>1055</v>
      </c>
      <c r="F67" s="696" t="s">
        <v>2545</v>
      </c>
      <c r="G67" s="697" t="s">
        <v>2250</v>
      </c>
      <c r="H67" s="698" t="s">
        <v>159</v>
      </c>
      <c r="I67" s="693" t="s">
        <v>159</v>
      </c>
      <c r="J67" s="694" t="s">
        <v>2546</v>
      </c>
      <c r="K67" s="699">
        <v>16</v>
      </c>
      <c r="L67" s="676">
        <v>1</v>
      </c>
      <c r="N67" s="498"/>
      <c r="P67" s="499"/>
      <c r="Q67" s="499"/>
    </row>
    <row r="68" spans="1:22" ht="35.25" hidden="1" customHeight="1">
      <c r="A68" s="693">
        <f t="shared" si="0"/>
        <v>66</v>
      </c>
      <c r="B68" s="693" t="s">
        <v>728</v>
      </c>
      <c r="C68" s="694" t="s">
        <v>2543</v>
      </c>
      <c r="D68" s="701" t="s">
        <v>2544</v>
      </c>
      <c r="E68" s="693" t="s">
        <v>1055</v>
      </c>
      <c r="F68" s="696" t="s">
        <v>2547</v>
      </c>
      <c r="G68" s="697" t="s">
        <v>2250</v>
      </c>
      <c r="H68" s="698" t="s">
        <v>159</v>
      </c>
      <c r="I68" s="693" t="s">
        <v>159</v>
      </c>
      <c r="J68" s="694" t="s">
        <v>2546</v>
      </c>
      <c r="K68" s="699">
        <v>17</v>
      </c>
      <c r="L68" s="676">
        <v>1</v>
      </c>
      <c r="N68" s="498"/>
      <c r="P68" s="499"/>
      <c r="Q68" s="499"/>
    </row>
    <row r="69" spans="1:22" ht="35.25" hidden="1" customHeight="1">
      <c r="A69" s="693">
        <f t="shared" ref="A69:A132" si="1">A68+1</f>
        <v>67</v>
      </c>
      <c r="B69" s="693" t="s">
        <v>728</v>
      </c>
      <c r="C69" s="694" t="s">
        <v>2548</v>
      </c>
      <c r="D69" s="701" t="s">
        <v>2549</v>
      </c>
      <c r="E69" s="693" t="s">
        <v>2252</v>
      </c>
      <c r="F69" s="696" t="s">
        <v>2550</v>
      </c>
      <c r="G69" s="697" t="s">
        <v>2250</v>
      </c>
      <c r="H69" s="698" t="s">
        <v>159</v>
      </c>
      <c r="I69" s="693" t="s">
        <v>159</v>
      </c>
      <c r="J69" s="694" t="s">
        <v>2551</v>
      </c>
      <c r="K69" s="699">
        <v>18</v>
      </c>
      <c r="L69" s="676">
        <v>1</v>
      </c>
      <c r="N69" s="498"/>
      <c r="P69" s="499"/>
      <c r="Q69" s="499"/>
    </row>
    <row r="70" spans="1:22" ht="35.25" hidden="1" customHeight="1">
      <c r="A70" s="693">
        <f t="shared" si="1"/>
        <v>68</v>
      </c>
      <c r="B70" s="693" t="s">
        <v>728</v>
      </c>
      <c r="C70" s="694" t="s">
        <v>2552</v>
      </c>
      <c r="D70" s="703" t="s">
        <v>2549</v>
      </c>
      <c r="E70" s="693" t="s">
        <v>2249</v>
      </c>
      <c r="F70" s="696" t="s">
        <v>2553</v>
      </c>
      <c r="G70" s="697" t="s">
        <v>2250</v>
      </c>
      <c r="H70" s="698" t="s">
        <v>159</v>
      </c>
      <c r="I70" s="704" t="s">
        <v>159</v>
      </c>
      <c r="J70" s="694" t="s">
        <v>2425</v>
      </c>
      <c r="K70" s="699">
        <v>19</v>
      </c>
      <c r="L70" s="705">
        <v>1</v>
      </c>
      <c r="M70" s="411"/>
      <c r="N70" s="498"/>
      <c r="O70" s="411"/>
      <c r="P70" s="1"/>
      <c r="Q70" s="1"/>
      <c r="R70" s="411"/>
      <c r="S70" s="411"/>
      <c r="T70" s="411"/>
      <c r="U70" s="411"/>
      <c r="V70" s="411"/>
    </row>
    <row r="71" spans="1:22" ht="35.25" customHeight="1">
      <c r="A71" s="693">
        <f t="shared" si="1"/>
        <v>69</v>
      </c>
      <c r="B71" s="693" t="s">
        <v>2554</v>
      </c>
      <c r="C71" s="694" t="s">
        <v>2555</v>
      </c>
      <c r="D71" s="703" t="s">
        <v>2556</v>
      </c>
      <c r="E71" s="693" t="s">
        <v>2249</v>
      </c>
      <c r="F71" s="696" t="s">
        <v>2557</v>
      </c>
      <c r="G71" s="697" t="s">
        <v>2250</v>
      </c>
      <c r="H71" s="706" t="s">
        <v>159</v>
      </c>
      <c r="I71" s="704" t="s">
        <v>159</v>
      </c>
      <c r="J71" s="694" t="s">
        <v>2425</v>
      </c>
      <c r="K71" s="699">
        <v>20</v>
      </c>
      <c r="L71" s="705">
        <v>2</v>
      </c>
      <c r="M71" s="411"/>
      <c r="N71" s="498"/>
      <c r="O71" s="411"/>
      <c r="P71" s="1"/>
      <c r="Q71" s="1"/>
      <c r="R71" s="411"/>
      <c r="S71" s="411"/>
      <c r="T71" s="411"/>
      <c r="U71" s="411"/>
      <c r="V71" s="411"/>
    </row>
    <row r="72" spans="1:22" ht="35.25" customHeight="1">
      <c r="A72" s="693">
        <f t="shared" si="1"/>
        <v>70</v>
      </c>
      <c r="B72" s="693" t="s">
        <v>2554</v>
      </c>
      <c r="C72" s="694" t="s">
        <v>2558</v>
      </c>
      <c r="D72" s="703" t="s">
        <v>2559</v>
      </c>
      <c r="E72" s="693" t="s">
        <v>2249</v>
      </c>
      <c r="F72" s="696" t="s">
        <v>2560</v>
      </c>
      <c r="G72" s="697" t="s">
        <v>2250</v>
      </c>
      <c r="H72" s="706" t="s">
        <v>159</v>
      </c>
      <c r="I72" s="704" t="s">
        <v>159</v>
      </c>
      <c r="J72" s="694" t="s">
        <v>2561</v>
      </c>
      <c r="K72" s="699">
        <v>21</v>
      </c>
      <c r="L72" s="705">
        <v>2</v>
      </c>
      <c r="M72" s="411"/>
      <c r="N72" s="498"/>
      <c r="O72" s="411"/>
      <c r="P72" s="1"/>
      <c r="Q72" s="1"/>
      <c r="R72" s="411"/>
      <c r="S72" s="411"/>
      <c r="T72" s="411"/>
      <c r="U72" s="411"/>
      <c r="V72" s="411"/>
    </row>
    <row r="73" spans="1:22" ht="35.25" customHeight="1">
      <c r="A73" s="693">
        <f t="shared" si="1"/>
        <v>71</v>
      </c>
      <c r="B73" s="693" t="s">
        <v>2554</v>
      </c>
      <c r="C73" s="694" t="s">
        <v>2562</v>
      </c>
      <c r="D73" s="703" t="s">
        <v>2559</v>
      </c>
      <c r="E73" s="693" t="s">
        <v>2248</v>
      </c>
      <c r="F73" s="696" t="s">
        <v>2560</v>
      </c>
      <c r="G73" s="697" t="s">
        <v>2250</v>
      </c>
      <c r="H73" s="706" t="s">
        <v>159</v>
      </c>
      <c r="I73" s="704" t="s">
        <v>159</v>
      </c>
      <c r="J73" s="694" t="s">
        <v>2561</v>
      </c>
      <c r="K73" s="699">
        <v>22</v>
      </c>
      <c r="L73" s="705">
        <v>2</v>
      </c>
      <c r="M73" s="411"/>
      <c r="N73" s="498"/>
      <c r="O73" s="411"/>
      <c r="P73" s="1"/>
      <c r="Q73" s="1"/>
      <c r="R73" s="411"/>
      <c r="S73" s="411"/>
      <c r="T73" s="411"/>
      <c r="U73" s="411"/>
      <c r="V73" s="411"/>
    </row>
    <row r="74" spans="1:22" ht="35.25" customHeight="1">
      <c r="A74" s="693">
        <f t="shared" si="1"/>
        <v>72</v>
      </c>
      <c r="B74" s="693" t="s">
        <v>2554</v>
      </c>
      <c r="C74" s="694" t="s">
        <v>2563</v>
      </c>
      <c r="D74" s="703" t="s">
        <v>2559</v>
      </c>
      <c r="E74" s="693" t="s">
        <v>2248</v>
      </c>
      <c r="F74" s="696" t="s">
        <v>2560</v>
      </c>
      <c r="G74" s="697" t="s">
        <v>2250</v>
      </c>
      <c r="H74" s="706" t="s">
        <v>159</v>
      </c>
      <c r="I74" s="704" t="s">
        <v>159</v>
      </c>
      <c r="J74" s="694" t="s">
        <v>2561</v>
      </c>
      <c r="K74" s="699">
        <v>23</v>
      </c>
      <c r="L74" s="705">
        <v>2</v>
      </c>
      <c r="M74" s="411"/>
      <c r="N74" s="498"/>
      <c r="O74" s="411"/>
      <c r="P74" s="1"/>
      <c r="Q74" s="1"/>
      <c r="R74" s="411"/>
      <c r="S74" s="411"/>
      <c r="T74" s="411"/>
      <c r="U74" s="411"/>
      <c r="V74" s="411"/>
    </row>
    <row r="75" spans="1:22" ht="35.25" customHeight="1">
      <c r="A75" s="693">
        <f t="shared" si="1"/>
        <v>73</v>
      </c>
      <c r="B75" s="693" t="s">
        <v>2554</v>
      </c>
      <c r="C75" s="694" t="s">
        <v>2564</v>
      </c>
      <c r="D75" s="703" t="s">
        <v>2565</v>
      </c>
      <c r="E75" s="693" t="s">
        <v>2249</v>
      </c>
      <c r="F75" s="696" t="s">
        <v>2566</v>
      </c>
      <c r="G75" s="697" t="s">
        <v>2250</v>
      </c>
      <c r="H75" s="706" t="s">
        <v>159</v>
      </c>
      <c r="I75" s="704" t="s">
        <v>159</v>
      </c>
      <c r="J75" s="694" t="s">
        <v>2567</v>
      </c>
      <c r="K75" s="699">
        <v>24</v>
      </c>
      <c r="L75" s="705">
        <v>2</v>
      </c>
      <c r="M75" s="411"/>
      <c r="N75" s="498"/>
      <c r="O75" s="411"/>
      <c r="P75" s="1"/>
      <c r="Q75" s="1"/>
      <c r="R75" s="411"/>
      <c r="S75" s="411"/>
      <c r="T75" s="411"/>
      <c r="U75" s="411"/>
      <c r="V75" s="411"/>
    </row>
    <row r="76" spans="1:22" ht="35.25" customHeight="1">
      <c r="A76" s="693">
        <f t="shared" si="1"/>
        <v>74</v>
      </c>
      <c r="B76" s="693" t="s">
        <v>2554</v>
      </c>
      <c r="C76" s="694" t="s">
        <v>2568</v>
      </c>
      <c r="D76" s="703" t="s">
        <v>2569</v>
      </c>
      <c r="E76" s="693" t="s">
        <v>1055</v>
      </c>
      <c r="F76" s="696" t="s">
        <v>2570</v>
      </c>
      <c r="G76" s="697" t="s">
        <v>2250</v>
      </c>
      <c r="H76" s="706" t="s">
        <v>159</v>
      </c>
      <c r="I76" s="704" t="s">
        <v>159</v>
      </c>
      <c r="J76" s="694" t="s">
        <v>2571</v>
      </c>
      <c r="K76" s="699">
        <v>25</v>
      </c>
      <c r="L76" s="705">
        <v>2</v>
      </c>
      <c r="M76" s="411"/>
      <c r="N76" s="498"/>
      <c r="O76" s="411"/>
      <c r="P76" s="1"/>
      <c r="Q76" s="1"/>
      <c r="R76" s="411"/>
      <c r="S76" s="411"/>
      <c r="T76" s="411"/>
      <c r="U76" s="411"/>
      <c r="V76" s="411"/>
    </row>
    <row r="77" spans="1:22" ht="35.25" customHeight="1">
      <c r="A77" s="693">
        <f t="shared" si="1"/>
        <v>75</v>
      </c>
      <c r="B77" s="693" t="s">
        <v>2554</v>
      </c>
      <c r="C77" s="694" t="s">
        <v>2572</v>
      </c>
      <c r="D77" s="703" t="s">
        <v>2573</v>
      </c>
      <c r="E77" s="693" t="s">
        <v>2249</v>
      </c>
      <c r="F77" s="696" t="s">
        <v>2574</v>
      </c>
      <c r="G77" s="697" t="s">
        <v>2250</v>
      </c>
      <c r="H77" s="706" t="s">
        <v>159</v>
      </c>
      <c r="I77" s="704" t="s">
        <v>159</v>
      </c>
      <c r="J77" s="694" t="s">
        <v>2575</v>
      </c>
      <c r="K77" s="699">
        <v>26</v>
      </c>
      <c r="L77" s="705">
        <v>2</v>
      </c>
      <c r="M77" s="411"/>
      <c r="N77" s="498"/>
      <c r="O77" s="411"/>
      <c r="P77" s="1"/>
      <c r="Q77" s="1"/>
      <c r="R77" s="411"/>
      <c r="S77" s="411"/>
      <c r="T77" s="411"/>
      <c r="U77" s="411"/>
      <c r="V77" s="411"/>
    </row>
    <row r="78" spans="1:22" ht="35.25" customHeight="1">
      <c r="A78" s="693">
        <f t="shared" si="1"/>
        <v>76</v>
      </c>
      <c r="B78" s="693" t="s">
        <v>2554</v>
      </c>
      <c r="C78" s="694" t="s">
        <v>2576</v>
      </c>
      <c r="D78" s="703" t="s">
        <v>2577</v>
      </c>
      <c r="E78" s="693" t="s">
        <v>2249</v>
      </c>
      <c r="F78" s="696" t="s">
        <v>2578</v>
      </c>
      <c r="G78" s="697" t="s">
        <v>2250</v>
      </c>
      <c r="H78" s="706" t="s">
        <v>159</v>
      </c>
      <c r="I78" s="704" t="s">
        <v>159</v>
      </c>
      <c r="J78" s="694" t="s">
        <v>2579</v>
      </c>
      <c r="K78" s="699">
        <v>27</v>
      </c>
      <c r="L78" s="705">
        <v>2</v>
      </c>
      <c r="M78" s="411"/>
      <c r="N78" s="498"/>
      <c r="O78" s="411"/>
      <c r="P78" s="1"/>
      <c r="Q78" s="1"/>
      <c r="R78" s="411"/>
      <c r="S78" s="411"/>
      <c r="T78" s="411"/>
      <c r="U78" s="411"/>
      <c r="V78" s="411"/>
    </row>
    <row r="79" spans="1:22" ht="35.25" customHeight="1">
      <c r="A79" s="693">
        <f t="shared" si="1"/>
        <v>77</v>
      </c>
      <c r="B79" s="693" t="s">
        <v>2554</v>
      </c>
      <c r="C79" s="694" t="s">
        <v>2580</v>
      </c>
      <c r="D79" s="703" t="s">
        <v>2469</v>
      </c>
      <c r="E79" s="693" t="s">
        <v>2249</v>
      </c>
      <c r="F79" s="696" t="s">
        <v>2581</v>
      </c>
      <c r="G79" s="697" t="s">
        <v>2250</v>
      </c>
      <c r="H79" s="706" t="s">
        <v>159</v>
      </c>
      <c r="I79" s="704" t="s">
        <v>159</v>
      </c>
      <c r="J79" s="694" t="s">
        <v>2582</v>
      </c>
      <c r="K79" s="699">
        <v>28</v>
      </c>
      <c r="L79" s="705">
        <v>2</v>
      </c>
      <c r="M79" s="411"/>
      <c r="N79" s="498"/>
      <c r="O79" s="411"/>
      <c r="P79" s="1"/>
      <c r="Q79" s="1"/>
      <c r="R79" s="411"/>
      <c r="S79" s="411"/>
      <c r="T79" s="411"/>
      <c r="U79" s="411"/>
      <c r="V79" s="411"/>
    </row>
    <row r="80" spans="1:22" ht="35.25" customHeight="1">
      <c r="A80" s="693">
        <f t="shared" si="1"/>
        <v>78</v>
      </c>
      <c r="B80" s="693" t="s">
        <v>2554</v>
      </c>
      <c r="C80" s="694" t="s">
        <v>2583</v>
      </c>
      <c r="D80" s="703" t="s">
        <v>2584</v>
      </c>
      <c r="E80" s="693" t="s">
        <v>2249</v>
      </c>
      <c r="F80" s="696" t="s">
        <v>2585</v>
      </c>
      <c r="G80" s="697" t="s">
        <v>2250</v>
      </c>
      <c r="H80" s="706" t="s">
        <v>159</v>
      </c>
      <c r="I80" s="704" t="s">
        <v>159</v>
      </c>
      <c r="J80" s="694" t="s">
        <v>2582</v>
      </c>
      <c r="K80" s="699">
        <v>29</v>
      </c>
      <c r="L80" s="705">
        <v>2</v>
      </c>
      <c r="M80" s="411"/>
      <c r="N80" s="498"/>
      <c r="O80" s="411"/>
      <c r="P80" s="1"/>
      <c r="Q80" s="1"/>
      <c r="R80" s="411"/>
      <c r="S80" s="411"/>
      <c r="T80" s="411"/>
      <c r="U80" s="411"/>
      <c r="V80" s="411"/>
    </row>
    <row r="81" spans="1:22" ht="35.25" customHeight="1">
      <c r="A81" s="693">
        <f t="shared" si="1"/>
        <v>79</v>
      </c>
      <c r="B81" s="693" t="s">
        <v>2554</v>
      </c>
      <c r="C81" s="694" t="s">
        <v>2586</v>
      </c>
      <c r="D81" s="703" t="s">
        <v>2584</v>
      </c>
      <c r="E81" s="693" t="s">
        <v>2248</v>
      </c>
      <c r="F81" s="696" t="s">
        <v>2585</v>
      </c>
      <c r="G81" s="697" t="s">
        <v>2250</v>
      </c>
      <c r="H81" s="706" t="s">
        <v>159</v>
      </c>
      <c r="I81" s="704" t="s">
        <v>159</v>
      </c>
      <c r="J81" s="694" t="s">
        <v>2582</v>
      </c>
      <c r="K81" s="699">
        <v>30</v>
      </c>
      <c r="L81" s="705">
        <v>2</v>
      </c>
      <c r="M81" s="411"/>
      <c r="N81" s="498"/>
      <c r="O81" s="411"/>
      <c r="P81" s="1"/>
      <c r="Q81" s="1"/>
      <c r="R81" s="411"/>
      <c r="S81" s="411"/>
      <c r="T81" s="411"/>
      <c r="U81" s="411"/>
      <c r="V81" s="411"/>
    </row>
    <row r="82" spans="1:22" ht="35.25" customHeight="1">
      <c r="A82" s="693">
        <f t="shared" si="1"/>
        <v>80</v>
      </c>
      <c r="B82" s="693" t="s">
        <v>2554</v>
      </c>
      <c r="C82" s="694" t="s">
        <v>2587</v>
      </c>
      <c r="D82" s="703" t="s">
        <v>2588</v>
      </c>
      <c r="E82" s="693" t="s">
        <v>2249</v>
      </c>
      <c r="F82" s="696" t="s">
        <v>2589</v>
      </c>
      <c r="G82" s="697" t="s">
        <v>2250</v>
      </c>
      <c r="H82" s="706" t="s">
        <v>159</v>
      </c>
      <c r="I82" s="704" t="s">
        <v>159</v>
      </c>
      <c r="J82" s="694" t="s">
        <v>2425</v>
      </c>
      <c r="K82" s="699">
        <v>31</v>
      </c>
      <c r="L82" s="705">
        <v>2</v>
      </c>
      <c r="M82" s="411"/>
      <c r="N82" s="498"/>
      <c r="O82" s="411"/>
      <c r="P82" s="1"/>
      <c r="Q82" s="1"/>
      <c r="R82" s="411"/>
      <c r="S82" s="411"/>
      <c r="T82" s="411"/>
      <c r="U82" s="411"/>
      <c r="V82" s="411"/>
    </row>
    <row r="83" spans="1:22" ht="35.25" customHeight="1">
      <c r="A83" s="693">
        <f t="shared" si="1"/>
        <v>81</v>
      </c>
      <c r="B83" s="693" t="s">
        <v>2554</v>
      </c>
      <c r="C83" s="694" t="s">
        <v>2590</v>
      </c>
      <c r="D83" s="703" t="s">
        <v>2591</v>
      </c>
      <c r="E83" s="693" t="s">
        <v>2249</v>
      </c>
      <c r="F83" s="696" t="s">
        <v>2592</v>
      </c>
      <c r="G83" s="697" t="s">
        <v>2250</v>
      </c>
      <c r="H83" s="706" t="s">
        <v>159</v>
      </c>
      <c r="I83" s="704" t="s">
        <v>159</v>
      </c>
      <c r="J83" s="694" t="s">
        <v>2425</v>
      </c>
      <c r="K83" s="699">
        <v>32</v>
      </c>
      <c r="L83" s="705">
        <v>2</v>
      </c>
      <c r="M83" s="411"/>
      <c r="N83" s="498"/>
      <c r="O83" s="411"/>
      <c r="P83" s="1"/>
      <c r="Q83" s="1"/>
      <c r="R83" s="411"/>
      <c r="S83" s="411"/>
      <c r="T83" s="411"/>
      <c r="U83" s="411"/>
      <c r="V83" s="411"/>
    </row>
    <row r="84" spans="1:22" ht="35.25" customHeight="1">
      <c r="A84" s="693">
        <f t="shared" si="1"/>
        <v>82</v>
      </c>
      <c r="B84" s="693" t="s">
        <v>2554</v>
      </c>
      <c r="C84" s="694" t="s">
        <v>2593</v>
      </c>
      <c r="D84" s="703" t="s">
        <v>2594</v>
      </c>
      <c r="E84" s="693" t="s">
        <v>2249</v>
      </c>
      <c r="F84" s="696" t="s">
        <v>2595</v>
      </c>
      <c r="G84" s="697" t="s">
        <v>2250</v>
      </c>
      <c r="H84" s="706" t="s">
        <v>159</v>
      </c>
      <c r="I84" s="704" t="s">
        <v>159</v>
      </c>
      <c r="J84" s="694" t="s">
        <v>2596</v>
      </c>
      <c r="K84" s="699">
        <v>33</v>
      </c>
      <c r="L84" s="705">
        <v>2</v>
      </c>
      <c r="M84" s="411"/>
      <c r="N84" s="498"/>
      <c r="O84" s="411"/>
      <c r="P84" s="1"/>
      <c r="Q84" s="1"/>
      <c r="R84" s="411"/>
      <c r="S84" s="411"/>
      <c r="T84" s="411"/>
      <c r="U84" s="411"/>
      <c r="V84" s="411"/>
    </row>
    <row r="85" spans="1:22" ht="35.25" customHeight="1">
      <c r="A85" s="693">
        <f t="shared" si="1"/>
        <v>83</v>
      </c>
      <c r="B85" s="693" t="s">
        <v>2554</v>
      </c>
      <c r="C85" s="694" t="s">
        <v>2597</v>
      </c>
      <c r="D85" s="703" t="s">
        <v>2598</v>
      </c>
      <c r="E85" s="693" t="s">
        <v>2248</v>
      </c>
      <c r="F85" s="696" t="s">
        <v>2599</v>
      </c>
      <c r="G85" s="697" t="s">
        <v>2250</v>
      </c>
      <c r="H85" s="706" t="s">
        <v>159</v>
      </c>
      <c r="I85" s="704" t="s">
        <v>159</v>
      </c>
      <c r="J85" s="694" t="s">
        <v>2425</v>
      </c>
      <c r="K85" s="699">
        <v>34</v>
      </c>
      <c r="L85" s="705">
        <v>2</v>
      </c>
      <c r="M85" s="411"/>
      <c r="N85" s="498"/>
      <c r="O85" s="411"/>
      <c r="P85" s="1"/>
      <c r="Q85" s="1"/>
      <c r="R85" s="411"/>
      <c r="S85" s="411"/>
      <c r="T85" s="411"/>
      <c r="U85" s="411"/>
      <c r="V85" s="411"/>
    </row>
    <row r="86" spans="1:22" ht="35.25" customHeight="1">
      <c r="A86" s="693">
        <f t="shared" si="1"/>
        <v>84</v>
      </c>
      <c r="B86" s="693" t="s">
        <v>2554</v>
      </c>
      <c r="C86" s="694" t="s">
        <v>2600</v>
      </c>
      <c r="D86" s="703" t="s">
        <v>2598</v>
      </c>
      <c r="E86" s="693" t="s">
        <v>2248</v>
      </c>
      <c r="F86" s="696" t="s">
        <v>2599</v>
      </c>
      <c r="G86" s="697" t="s">
        <v>2250</v>
      </c>
      <c r="H86" s="706" t="s">
        <v>159</v>
      </c>
      <c r="I86" s="704" t="s">
        <v>159</v>
      </c>
      <c r="J86" s="694" t="s">
        <v>2425</v>
      </c>
      <c r="K86" s="699">
        <v>35</v>
      </c>
      <c r="L86" s="705">
        <v>2</v>
      </c>
      <c r="M86" s="411"/>
      <c r="N86" s="498"/>
      <c r="O86" s="411"/>
      <c r="P86" s="1"/>
      <c r="Q86" s="1"/>
      <c r="R86" s="411"/>
      <c r="S86" s="411"/>
      <c r="T86" s="411"/>
      <c r="U86" s="411"/>
      <c r="V86" s="411"/>
    </row>
    <row r="87" spans="1:22" ht="35.25" hidden="1" customHeight="1">
      <c r="A87" s="681">
        <f t="shared" si="1"/>
        <v>85</v>
      </c>
      <c r="B87" s="681" t="s">
        <v>1160</v>
      </c>
      <c r="C87" s="682" t="s">
        <v>2601</v>
      </c>
      <c r="D87" s="691" t="s">
        <v>2602</v>
      </c>
      <c r="E87" s="681" t="s">
        <v>2248</v>
      </c>
      <c r="F87" s="684" t="s">
        <v>2603</v>
      </c>
      <c r="G87" s="685" t="s">
        <v>2604</v>
      </c>
      <c r="H87" s="707" t="s">
        <v>2605</v>
      </c>
      <c r="I87" s="685" t="s">
        <v>2136</v>
      </c>
      <c r="J87" s="708" t="s">
        <v>2425</v>
      </c>
      <c r="K87" s="699">
        <v>1</v>
      </c>
      <c r="L87" s="496">
        <v>1</v>
      </c>
      <c r="M87" s="641">
        <v>260</v>
      </c>
      <c r="N87" s="495" t="s">
        <v>2352</v>
      </c>
      <c r="O87" s="411">
        <v>4</v>
      </c>
      <c r="P87" s="1"/>
      <c r="Q87" s="1"/>
      <c r="R87" s="411"/>
      <c r="S87" s="411"/>
      <c r="T87" s="411"/>
      <c r="U87" s="411"/>
      <c r="V87" s="411"/>
    </row>
    <row r="88" spans="1:22" ht="35.25" hidden="1" customHeight="1">
      <c r="A88" s="681">
        <f t="shared" si="1"/>
        <v>86</v>
      </c>
      <c r="B88" s="681" t="s">
        <v>1160</v>
      </c>
      <c r="C88" s="682" t="s">
        <v>2606</v>
      </c>
      <c r="D88" s="681" t="s">
        <v>2607</v>
      </c>
      <c r="E88" s="681" t="s">
        <v>2252</v>
      </c>
      <c r="F88" s="684" t="s">
        <v>2608</v>
      </c>
      <c r="G88" s="685" t="s">
        <v>2250</v>
      </c>
      <c r="H88" s="681" t="s">
        <v>159</v>
      </c>
      <c r="I88" s="685" t="s">
        <v>159</v>
      </c>
      <c r="J88" s="708" t="s">
        <v>2609</v>
      </c>
      <c r="K88" s="699">
        <v>2</v>
      </c>
      <c r="L88" s="496">
        <v>1</v>
      </c>
      <c r="M88" s="411"/>
      <c r="N88" s="498"/>
      <c r="O88" s="411"/>
      <c r="P88" s="1"/>
      <c r="Q88" s="1"/>
      <c r="R88" s="411"/>
      <c r="S88" s="411"/>
      <c r="T88" s="411"/>
      <c r="U88" s="411"/>
      <c r="V88" s="411"/>
    </row>
    <row r="89" spans="1:22" ht="35.25" hidden="1" customHeight="1">
      <c r="A89" s="681">
        <f t="shared" si="1"/>
        <v>87</v>
      </c>
      <c r="B89" s="681" t="s">
        <v>1160</v>
      </c>
      <c r="C89" s="682" t="s">
        <v>2610</v>
      </c>
      <c r="D89" s="688" t="s">
        <v>2611</v>
      </c>
      <c r="E89" s="681" t="s">
        <v>2248</v>
      </c>
      <c r="F89" s="684" t="s">
        <v>2612</v>
      </c>
      <c r="G89" s="685" t="s">
        <v>2604</v>
      </c>
      <c r="H89" s="709" t="s">
        <v>2605</v>
      </c>
      <c r="I89" s="709" t="s">
        <v>2136</v>
      </c>
      <c r="J89" s="708" t="s">
        <v>2425</v>
      </c>
      <c r="K89" s="699">
        <v>3</v>
      </c>
      <c r="L89" s="496">
        <v>1</v>
      </c>
      <c r="M89" s="304">
        <v>8595</v>
      </c>
      <c r="N89" s="495" t="s">
        <v>2613</v>
      </c>
      <c r="P89" s="499"/>
      <c r="Q89" s="499"/>
    </row>
    <row r="90" spans="1:22" ht="35.25" hidden="1" customHeight="1">
      <c r="A90" s="681">
        <f t="shared" si="1"/>
        <v>88</v>
      </c>
      <c r="B90" s="681" t="s">
        <v>1160</v>
      </c>
      <c r="C90" s="682" t="s">
        <v>2614</v>
      </c>
      <c r="D90" s="681" t="s">
        <v>2615</v>
      </c>
      <c r="E90" s="681" t="s">
        <v>1055</v>
      </c>
      <c r="F90" s="684" t="s">
        <v>2616</v>
      </c>
      <c r="G90" s="685" t="s">
        <v>2617</v>
      </c>
      <c r="H90" s="681" t="s">
        <v>2618</v>
      </c>
      <c r="I90" s="685" t="s">
        <v>1558</v>
      </c>
      <c r="J90" s="708" t="s">
        <v>2619</v>
      </c>
      <c r="K90" s="699">
        <v>4</v>
      </c>
      <c r="L90" s="710">
        <v>1</v>
      </c>
      <c r="M90" s="641">
        <v>317</v>
      </c>
      <c r="N90" s="495" t="s">
        <v>2352</v>
      </c>
      <c r="O90" s="411">
        <v>4</v>
      </c>
      <c r="P90" s="1"/>
      <c r="Q90" s="1"/>
      <c r="R90" s="411"/>
      <c r="S90" s="411"/>
      <c r="T90" s="411"/>
      <c r="U90" s="411"/>
      <c r="V90" s="411"/>
    </row>
    <row r="91" spans="1:22" ht="35.25" hidden="1" customHeight="1">
      <c r="A91" s="681">
        <f t="shared" si="1"/>
        <v>89</v>
      </c>
      <c r="B91" s="681" t="s">
        <v>1160</v>
      </c>
      <c r="C91" s="682" t="s">
        <v>2620</v>
      </c>
      <c r="D91" s="681" t="s">
        <v>2615</v>
      </c>
      <c r="E91" s="681" t="s">
        <v>1055</v>
      </c>
      <c r="F91" s="684" t="s">
        <v>2616</v>
      </c>
      <c r="G91" s="685" t="s">
        <v>2617</v>
      </c>
      <c r="H91" s="711" t="s">
        <v>2618</v>
      </c>
      <c r="I91" s="685" t="s">
        <v>1558</v>
      </c>
      <c r="J91" s="708" t="s">
        <v>2619</v>
      </c>
      <c r="K91" s="699">
        <v>5</v>
      </c>
      <c r="L91" s="496">
        <v>1</v>
      </c>
      <c r="M91" s="641">
        <v>317</v>
      </c>
      <c r="N91" s="495" t="s">
        <v>2352</v>
      </c>
      <c r="O91" s="497">
        <v>4</v>
      </c>
      <c r="P91" s="499"/>
      <c r="Q91" s="499"/>
    </row>
    <row r="92" spans="1:22" ht="35.25" hidden="1" customHeight="1">
      <c r="A92" s="681">
        <f t="shared" si="1"/>
        <v>90</v>
      </c>
      <c r="B92" s="681" t="s">
        <v>1160</v>
      </c>
      <c r="C92" s="682" t="s">
        <v>2621</v>
      </c>
      <c r="D92" s="681" t="s">
        <v>2622</v>
      </c>
      <c r="E92" s="681" t="s">
        <v>1055</v>
      </c>
      <c r="F92" s="684" t="s">
        <v>2623</v>
      </c>
      <c r="G92" s="685" t="s">
        <v>2624</v>
      </c>
      <c r="H92" s="711" t="s">
        <v>2618</v>
      </c>
      <c r="I92" s="685" t="s">
        <v>1558</v>
      </c>
      <c r="J92" s="708" t="s">
        <v>2625</v>
      </c>
      <c r="K92" s="699">
        <v>6</v>
      </c>
      <c r="L92" s="712">
        <v>1</v>
      </c>
      <c r="M92" s="304">
        <v>13112</v>
      </c>
      <c r="N92" s="495" t="s">
        <v>2626</v>
      </c>
      <c r="O92" s="497">
        <v>4</v>
      </c>
      <c r="P92" s="499"/>
      <c r="Q92" s="499"/>
    </row>
    <row r="93" spans="1:22" ht="35.25" hidden="1" customHeight="1">
      <c r="A93" s="681">
        <f t="shared" si="1"/>
        <v>91</v>
      </c>
      <c r="B93" s="681" t="s">
        <v>1160</v>
      </c>
      <c r="C93" s="682" t="s">
        <v>2627</v>
      </c>
      <c r="D93" s="681" t="s">
        <v>2416</v>
      </c>
      <c r="E93" s="681" t="s">
        <v>1055</v>
      </c>
      <c r="F93" s="684" t="s">
        <v>2628</v>
      </c>
      <c r="G93" s="685" t="s">
        <v>2250</v>
      </c>
      <c r="H93" s="711" t="s">
        <v>159</v>
      </c>
      <c r="I93" s="685" t="s">
        <v>159</v>
      </c>
      <c r="J93" s="708" t="s">
        <v>2629</v>
      </c>
      <c r="K93" s="699">
        <v>7</v>
      </c>
      <c r="L93" s="712">
        <v>1</v>
      </c>
      <c r="N93" s="498"/>
      <c r="P93" s="499"/>
      <c r="Q93" s="499"/>
    </row>
    <row r="94" spans="1:22" ht="35.25" hidden="1" customHeight="1">
      <c r="A94" s="681">
        <f t="shared" si="1"/>
        <v>92</v>
      </c>
      <c r="B94" s="681" t="s">
        <v>1160</v>
      </c>
      <c r="C94" s="682" t="s">
        <v>2630</v>
      </c>
      <c r="D94" s="681" t="s">
        <v>2412</v>
      </c>
      <c r="E94" s="681" t="s">
        <v>1055</v>
      </c>
      <c r="F94" s="684" t="s">
        <v>2631</v>
      </c>
      <c r="G94" s="685" t="s">
        <v>2250</v>
      </c>
      <c r="H94" s="711" t="s">
        <v>159</v>
      </c>
      <c r="I94" s="685" t="s">
        <v>159</v>
      </c>
      <c r="J94" s="708" t="s">
        <v>2632</v>
      </c>
      <c r="K94" s="699">
        <v>8</v>
      </c>
      <c r="L94" s="712">
        <v>1</v>
      </c>
      <c r="N94" s="498"/>
      <c r="P94" s="499"/>
      <c r="Q94" s="499"/>
    </row>
    <row r="95" spans="1:22" ht="35.25" hidden="1" customHeight="1">
      <c r="A95" s="681">
        <f t="shared" si="1"/>
        <v>93</v>
      </c>
      <c r="B95" s="681" t="s">
        <v>1160</v>
      </c>
      <c r="C95" s="682" t="s">
        <v>2633</v>
      </c>
      <c r="D95" s="681" t="s">
        <v>2634</v>
      </c>
      <c r="E95" s="681" t="s">
        <v>1055</v>
      </c>
      <c r="F95" s="684" t="s">
        <v>2635</v>
      </c>
      <c r="G95" s="685" t="s">
        <v>2250</v>
      </c>
      <c r="H95" s="711" t="s">
        <v>159</v>
      </c>
      <c r="I95" s="685" t="s">
        <v>159</v>
      </c>
      <c r="J95" s="708" t="s">
        <v>2636</v>
      </c>
      <c r="K95" s="699">
        <v>9</v>
      </c>
      <c r="L95" s="712">
        <v>1</v>
      </c>
      <c r="N95" s="498"/>
      <c r="P95" s="499"/>
      <c r="Q95" s="499"/>
    </row>
    <row r="96" spans="1:22" ht="35.25" hidden="1" customHeight="1">
      <c r="A96" s="681">
        <f t="shared" si="1"/>
        <v>94</v>
      </c>
      <c r="B96" s="681" t="s">
        <v>1160</v>
      </c>
      <c r="C96" s="682" t="s">
        <v>2637</v>
      </c>
      <c r="D96" s="681" t="s">
        <v>2638</v>
      </c>
      <c r="E96" s="681" t="s">
        <v>2249</v>
      </c>
      <c r="F96" s="684" t="s">
        <v>2639</v>
      </c>
      <c r="G96" s="685" t="s">
        <v>2250</v>
      </c>
      <c r="H96" s="711" t="s">
        <v>159</v>
      </c>
      <c r="I96" s="685" t="s">
        <v>159</v>
      </c>
      <c r="J96" s="708" t="s">
        <v>2640</v>
      </c>
      <c r="K96" s="699">
        <v>10</v>
      </c>
      <c r="L96" s="712">
        <v>1</v>
      </c>
      <c r="N96" s="498"/>
      <c r="P96" s="499"/>
      <c r="Q96" s="499"/>
    </row>
    <row r="97" spans="1:22" ht="35.25" hidden="1" customHeight="1">
      <c r="A97" s="681">
        <f t="shared" si="1"/>
        <v>95</v>
      </c>
      <c r="B97" s="681" t="s">
        <v>1160</v>
      </c>
      <c r="C97" s="682" t="s">
        <v>2641</v>
      </c>
      <c r="D97" s="713" t="s">
        <v>2642</v>
      </c>
      <c r="E97" s="681" t="s">
        <v>1055</v>
      </c>
      <c r="F97" s="684" t="s">
        <v>2643</v>
      </c>
      <c r="G97" s="685" t="s">
        <v>2250</v>
      </c>
      <c r="H97" s="711" t="s">
        <v>159</v>
      </c>
      <c r="I97" s="685" t="s">
        <v>159</v>
      </c>
      <c r="J97" s="708" t="s">
        <v>2629</v>
      </c>
      <c r="K97" s="699">
        <v>11</v>
      </c>
      <c r="L97" s="496">
        <v>1</v>
      </c>
      <c r="N97" s="498"/>
      <c r="P97" s="499"/>
      <c r="Q97" s="499"/>
    </row>
    <row r="98" spans="1:22" ht="35.25" hidden="1" customHeight="1">
      <c r="A98" s="681">
        <f t="shared" si="1"/>
        <v>96</v>
      </c>
      <c r="B98" s="681" t="s">
        <v>1160</v>
      </c>
      <c r="C98" s="682" t="s">
        <v>2644</v>
      </c>
      <c r="D98" s="713" t="s">
        <v>2645</v>
      </c>
      <c r="E98" s="681" t="s">
        <v>1055</v>
      </c>
      <c r="F98" s="684" t="s">
        <v>2646</v>
      </c>
      <c r="G98" s="685" t="s">
        <v>2250</v>
      </c>
      <c r="H98" s="711" t="s">
        <v>159</v>
      </c>
      <c r="I98" s="685" t="s">
        <v>159</v>
      </c>
      <c r="J98" s="708" t="s">
        <v>2636</v>
      </c>
      <c r="K98" s="699">
        <v>12</v>
      </c>
      <c r="L98" s="496">
        <v>1</v>
      </c>
      <c r="N98" s="498"/>
      <c r="P98" s="499"/>
      <c r="Q98" s="499"/>
    </row>
    <row r="99" spans="1:22" ht="35.25" hidden="1" customHeight="1">
      <c r="A99" s="681">
        <f t="shared" si="1"/>
        <v>97</v>
      </c>
      <c r="B99" s="681" t="s">
        <v>1160</v>
      </c>
      <c r="C99" s="682" t="s">
        <v>2647</v>
      </c>
      <c r="D99" s="714" t="s">
        <v>2648</v>
      </c>
      <c r="E99" s="681" t="s">
        <v>2251</v>
      </c>
      <c r="F99" s="684" t="s">
        <v>2649</v>
      </c>
      <c r="G99" s="685" t="s">
        <v>2250</v>
      </c>
      <c r="H99" s="711" t="s">
        <v>159</v>
      </c>
      <c r="I99" s="685" t="s">
        <v>159</v>
      </c>
      <c r="J99" s="708" t="s">
        <v>2650</v>
      </c>
      <c r="K99" s="699">
        <v>13</v>
      </c>
      <c r="L99" s="496">
        <v>1</v>
      </c>
      <c r="M99" s="411"/>
      <c r="N99" s="498"/>
      <c r="O99" s="411"/>
      <c r="P99" s="1"/>
      <c r="Q99" s="1"/>
      <c r="R99" s="411"/>
      <c r="S99" s="411"/>
      <c r="T99" s="411"/>
      <c r="U99" s="411"/>
      <c r="V99" s="411"/>
    </row>
    <row r="100" spans="1:22" ht="35.25" hidden="1" customHeight="1">
      <c r="A100" s="681">
        <f t="shared" si="1"/>
        <v>98</v>
      </c>
      <c r="B100" s="681" t="s">
        <v>1160</v>
      </c>
      <c r="C100" s="682" t="s">
        <v>2651</v>
      </c>
      <c r="D100" s="681" t="s">
        <v>2652</v>
      </c>
      <c r="E100" s="681" t="s">
        <v>1055</v>
      </c>
      <c r="F100" s="684" t="s">
        <v>2653</v>
      </c>
      <c r="G100" s="685" t="s">
        <v>2250</v>
      </c>
      <c r="H100" s="711" t="s">
        <v>159</v>
      </c>
      <c r="I100" s="685" t="s">
        <v>159</v>
      </c>
      <c r="J100" s="708" t="s">
        <v>2654</v>
      </c>
      <c r="K100" s="699">
        <v>14</v>
      </c>
      <c r="L100" s="496">
        <v>1</v>
      </c>
      <c r="M100" s="411"/>
      <c r="N100" s="498"/>
      <c r="O100" s="411"/>
      <c r="P100" s="1"/>
      <c r="Q100" s="1"/>
      <c r="R100" s="411"/>
      <c r="S100" s="411"/>
      <c r="T100" s="411"/>
      <c r="U100" s="411"/>
      <c r="V100" s="411"/>
    </row>
    <row r="101" spans="1:22" ht="35.25" hidden="1" customHeight="1">
      <c r="A101" s="681">
        <f t="shared" si="1"/>
        <v>99</v>
      </c>
      <c r="B101" s="681" t="s">
        <v>1160</v>
      </c>
      <c r="C101" s="682" t="s">
        <v>2655</v>
      </c>
      <c r="D101" s="681" t="s">
        <v>2656</v>
      </c>
      <c r="E101" s="681" t="s">
        <v>2249</v>
      </c>
      <c r="F101" s="684" t="s">
        <v>2657</v>
      </c>
      <c r="G101" s="685" t="s">
        <v>2250</v>
      </c>
      <c r="H101" s="711" t="s">
        <v>159</v>
      </c>
      <c r="I101" s="685" t="s">
        <v>159</v>
      </c>
      <c r="J101" s="708" t="s">
        <v>2658</v>
      </c>
      <c r="K101" s="699">
        <v>15</v>
      </c>
      <c r="L101" s="496">
        <v>1</v>
      </c>
      <c r="M101" s="411"/>
      <c r="N101" s="498"/>
      <c r="O101" s="411"/>
      <c r="P101" s="1"/>
      <c r="Q101" s="1"/>
      <c r="R101" s="411"/>
      <c r="S101" s="411"/>
      <c r="T101" s="411"/>
      <c r="U101" s="411"/>
      <c r="V101" s="411"/>
    </row>
    <row r="102" spans="1:22" ht="35.25" hidden="1" customHeight="1">
      <c r="A102" s="681">
        <f t="shared" si="1"/>
        <v>100</v>
      </c>
      <c r="B102" s="681" t="s">
        <v>1160</v>
      </c>
      <c r="C102" s="682" t="s">
        <v>2659</v>
      </c>
      <c r="D102" s="688" t="s">
        <v>2660</v>
      </c>
      <c r="E102" s="681" t="s">
        <v>1055</v>
      </c>
      <c r="F102" s="684" t="s">
        <v>2661</v>
      </c>
      <c r="G102" s="685" t="s">
        <v>2250</v>
      </c>
      <c r="H102" s="711" t="s">
        <v>159</v>
      </c>
      <c r="I102" s="685" t="s">
        <v>159</v>
      </c>
      <c r="J102" s="708" t="s">
        <v>2662</v>
      </c>
      <c r="K102" s="699">
        <v>16</v>
      </c>
      <c r="L102" s="496">
        <v>1</v>
      </c>
      <c r="N102" s="498"/>
      <c r="P102" s="499"/>
      <c r="Q102" s="499"/>
    </row>
    <row r="103" spans="1:22" ht="35.25" customHeight="1">
      <c r="A103" s="681">
        <f t="shared" si="1"/>
        <v>101</v>
      </c>
      <c r="B103" s="681" t="s">
        <v>1160</v>
      </c>
      <c r="C103" s="682" t="s">
        <v>2663</v>
      </c>
      <c r="D103" s="688" t="s">
        <v>2664</v>
      </c>
      <c r="E103" s="681" t="s">
        <v>2248</v>
      </c>
      <c r="F103" s="684" t="s">
        <v>2665</v>
      </c>
      <c r="G103" s="685" t="s">
        <v>2250</v>
      </c>
      <c r="H103" s="711" t="s">
        <v>159</v>
      </c>
      <c r="I103" s="715" t="s">
        <v>159</v>
      </c>
      <c r="J103" s="708" t="s">
        <v>2666</v>
      </c>
      <c r="K103" s="699">
        <v>17</v>
      </c>
      <c r="L103" s="496">
        <v>2</v>
      </c>
      <c r="N103" s="498"/>
      <c r="P103" s="499"/>
      <c r="Q103" s="499"/>
    </row>
    <row r="104" spans="1:22" ht="35.25" customHeight="1">
      <c r="A104" s="681">
        <f t="shared" si="1"/>
        <v>102</v>
      </c>
      <c r="B104" s="681" t="s">
        <v>1160</v>
      </c>
      <c r="C104" s="682" t="s">
        <v>2667</v>
      </c>
      <c r="D104" s="688" t="s">
        <v>2668</v>
      </c>
      <c r="E104" s="681" t="s">
        <v>1055</v>
      </c>
      <c r="F104" s="684" t="s">
        <v>2669</v>
      </c>
      <c r="G104" s="685" t="s">
        <v>2250</v>
      </c>
      <c r="H104" s="711" t="s">
        <v>159</v>
      </c>
      <c r="I104" s="715" t="s">
        <v>159</v>
      </c>
      <c r="J104" s="708" t="s">
        <v>2670</v>
      </c>
      <c r="K104" s="699">
        <v>18</v>
      </c>
      <c r="L104" s="496">
        <v>2</v>
      </c>
      <c r="N104" s="498"/>
      <c r="P104" s="499"/>
      <c r="Q104" s="499"/>
    </row>
    <row r="105" spans="1:22" ht="35.25" customHeight="1">
      <c r="A105" s="681">
        <f t="shared" si="1"/>
        <v>103</v>
      </c>
      <c r="B105" s="681" t="s">
        <v>1160</v>
      </c>
      <c r="C105" s="682" t="s">
        <v>2671</v>
      </c>
      <c r="D105" s="688" t="s">
        <v>2588</v>
      </c>
      <c r="E105" s="681" t="s">
        <v>1055</v>
      </c>
      <c r="F105" s="684" t="s">
        <v>2672</v>
      </c>
      <c r="G105" s="685" t="s">
        <v>2250</v>
      </c>
      <c r="H105" s="711" t="s">
        <v>159</v>
      </c>
      <c r="I105" s="715" t="s">
        <v>159</v>
      </c>
      <c r="J105" s="708" t="s">
        <v>2673</v>
      </c>
      <c r="K105" s="699">
        <v>19</v>
      </c>
      <c r="L105" s="496">
        <v>2</v>
      </c>
      <c r="N105" s="498"/>
      <c r="P105" s="499"/>
      <c r="Q105" s="499"/>
    </row>
    <row r="106" spans="1:22" ht="35.25" customHeight="1">
      <c r="A106" s="681">
        <f t="shared" si="1"/>
        <v>104</v>
      </c>
      <c r="B106" s="681" t="s">
        <v>1160</v>
      </c>
      <c r="C106" s="682" t="s">
        <v>2671</v>
      </c>
      <c r="D106" s="688" t="s">
        <v>2588</v>
      </c>
      <c r="E106" s="681" t="s">
        <v>1055</v>
      </c>
      <c r="F106" s="684" t="s">
        <v>2672</v>
      </c>
      <c r="G106" s="685" t="s">
        <v>2250</v>
      </c>
      <c r="H106" s="711" t="s">
        <v>159</v>
      </c>
      <c r="I106" s="715" t="s">
        <v>159</v>
      </c>
      <c r="J106" s="708" t="s">
        <v>2673</v>
      </c>
      <c r="K106" s="699">
        <v>20</v>
      </c>
      <c r="L106" s="496">
        <v>2</v>
      </c>
      <c r="N106" s="498"/>
      <c r="P106" s="499"/>
      <c r="Q106" s="499"/>
    </row>
    <row r="107" spans="1:22" ht="35.25" customHeight="1">
      <c r="A107" s="681">
        <f t="shared" si="1"/>
        <v>105</v>
      </c>
      <c r="B107" s="681" t="s">
        <v>1160</v>
      </c>
      <c r="C107" s="682" t="s">
        <v>2671</v>
      </c>
      <c r="D107" s="688" t="s">
        <v>2588</v>
      </c>
      <c r="E107" s="681" t="s">
        <v>1055</v>
      </c>
      <c r="F107" s="684" t="s">
        <v>2672</v>
      </c>
      <c r="G107" s="685" t="s">
        <v>2250</v>
      </c>
      <c r="H107" s="711" t="s">
        <v>159</v>
      </c>
      <c r="I107" s="715" t="s">
        <v>159</v>
      </c>
      <c r="J107" s="708" t="s">
        <v>2673</v>
      </c>
      <c r="K107" s="699">
        <v>21</v>
      </c>
      <c r="L107" s="496">
        <v>2</v>
      </c>
      <c r="N107" s="498"/>
      <c r="P107" s="499"/>
      <c r="Q107" s="499"/>
    </row>
    <row r="108" spans="1:22" ht="35.25" customHeight="1">
      <c r="A108" s="681">
        <f t="shared" si="1"/>
        <v>106</v>
      </c>
      <c r="B108" s="681" t="s">
        <v>1160</v>
      </c>
      <c r="C108" s="682" t="s">
        <v>2674</v>
      </c>
      <c r="D108" s="688" t="s">
        <v>2675</v>
      </c>
      <c r="E108" s="681" t="s">
        <v>2248</v>
      </c>
      <c r="F108" s="684" t="s">
        <v>2676</v>
      </c>
      <c r="G108" s="685" t="s">
        <v>2250</v>
      </c>
      <c r="H108" s="711" t="s">
        <v>159</v>
      </c>
      <c r="I108" s="715" t="s">
        <v>159</v>
      </c>
      <c r="J108" s="708" t="s">
        <v>2677</v>
      </c>
      <c r="K108" s="699">
        <v>22</v>
      </c>
      <c r="L108" s="496">
        <v>2</v>
      </c>
      <c r="N108" s="498"/>
      <c r="P108" s="499"/>
      <c r="Q108" s="499"/>
    </row>
    <row r="109" spans="1:22" ht="35.25" hidden="1" customHeight="1">
      <c r="A109" s="693">
        <f t="shared" si="1"/>
        <v>107</v>
      </c>
      <c r="B109" s="693" t="s">
        <v>1161</v>
      </c>
      <c r="C109" s="694" t="s">
        <v>2678</v>
      </c>
      <c r="D109" s="701" t="s">
        <v>2679</v>
      </c>
      <c r="E109" s="693" t="s">
        <v>2252</v>
      </c>
      <c r="F109" s="696" t="s">
        <v>2680</v>
      </c>
      <c r="G109" s="697" t="s">
        <v>2250</v>
      </c>
      <c r="H109" s="698" t="s">
        <v>159</v>
      </c>
      <c r="I109" s="716" t="s">
        <v>159</v>
      </c>
      <c r="J109" s="694" t="s">
        <v>2681</v>
      </c>
      <c r="K109" s="699">
        <v>1</v>
      </c>
      <c r="L109" s="496">
        <v>1</v>
      </c>
      <c r="N109" s="498"/>
      <c r="P109" s="499"/>
      <c r="Q109" s="499"/>
    </row>
    <row r="110" spans="1:22" ht="35.25" hidden="1" customHeight="1">
      <c r="A110" s="693">
        <f t="shared" si="1"/>
        <v>108</v>
      </c>
      <c r="B110" s="693" t="s">
        <v>1161</v>
      </c>
      <c r="C110" s="694" t="s">
        <v>2682</v>
      </c>
      <c r="D110" s="702" t="s">
        <v>2683</v>
      </c>
      <c r="E110" s="693" t="s">
        <v>2249</v>
      </c>
      <c r="F110" s="696" t="s">
        <v>2684</v>
      </c>
      <c r="G110" s="697" t="s">
        <v>2250</v>
      </c>
      <c r="H110" s="698" t="s">
        <v>159</v>
      </c>
      <c r="I110" s="693" t="s">
        <v>159</v>
      </c>
      <c r="J110" s="694" t="s">
        <v>2685</v>
      </c>
      <c r="K110" s="699">
        <v>2</v>
      </c>
      <c r="L110" s="496">
        <v>1</v>
      </c>
      <c r="N110" s="498"/>
      <c r="P110" s="499"/>
      <c r="Q110" s="499"/>
    </row>
    <row r="111" spans="1:22" ht="35.25" hidden="1" customHeight="1">
      <c r="A111" s="693">
        <f t="shared" si="1"/>
        <v>109</v>
      </c>
      <c r="B111" s="693" t="s">
        <v>1161</v>
      </c>
      <c r="C111" s="694" t="s">
        <v>2686</v>
      </c>
      <c r="D111" s="693" t="s">
        <v>2683</v>
      </c>
      <c r="E111" s="693" t="s">
        <v>1055</v>
      </c>
      <c r="F111" s="696" t="s">
        <v>2687</v>
      </c>
      <c r="G111" s="697" t="s">
        <v>2250</v>
      </c>
      <c r="H111" s="698" t="s">
        <v>159</v>
      </c>
      <c r="I111" s="693" t="s">
        <v>159</v>
      </c>
      <c r="J111" s="694" t="s">
        <v>2688</v>
      </c>
      <c r="K111" s="699">
        <v>3</v>
      </c>
      <c r="L111" s="712">
        <v>1</v>
      </c>
      <c r="N111" s="498"/>
      <c r="P111" s="499"/>
      <c r="Q111" s="499"/>
    </row>
    <row r="112" spans="1:22" ht="35.25" hidden="1" customHeight="1">
      <c r="A112" s="693">
        <f t="shared" si="1"/>
        <v>110</v>
      </c>
      <c r="B112" s="693" t="s">
        <v>1161</v>
      </c>
      <c r="C112" s="694" t="s">
        <v>2689</v>
      </c>
      <c r="D112" s="693" t="s">
        <v>2690</v>
      </c>
      <c r="E112" s="693" t="s">
        <v>2249</v>
      </c>
      <c r="F112" s="696" t="s">
        <v>2691</v>
      </c>
      <c r="G112" s="697" t="s">
        <v>2250</v>
      </c>
      <c r="H112" s="698" t="s">
        <v>159</v>
      </c>
      <c r="I112" s="693" t="s">
        <v>159</v>
      </c>
      <c r="J112" s="694" t="s">
        <v>2692</v>
      </c>
      <c r="K112" s="699">
        <v>4</v>
      </c>
      <c r="L112" s="710">
        <v>1</v>
      </c>
      <c r="M112" s="411"/>
      <c r="N112" s="498"/>
      <c r="O112" s="411"/>
      <c r="P112" s="1"/>
      <c r="Q112" s="1"/>
      <c r="R112" s="411"/>
      <c r="S112" s="411"/>
      <c r="T112" s="411"/>
      <c r="U112" s="411"/>
      <c r="V112" s="411"/>
    </row>
    <row r="113" spans="1:22" ht="35.25" hidden="1" customHeight="1">
      <c r="A113" s="693">
        <f t="shared" si="1"/>
        <v>111</v>
      </c>
      <c r="B113" s="693" t="s">
        <v>1161</v>
      </c>
      <c r="C113" s="694" t="s">
        <v>2693</v>
      </c>
      <c r="D113" s="693" t="s">
        <v>2694</v>
      </c>
      <c r="E113" s="693" t="s">
        <v>2249</v>
      </c>
      <c r="F113" s="696" t="s">
        <v>2695</v>
      </c>
      <c r="G113" s="697" t="s">
        <v>2250</v>
      </c>
      <c r="H113" s="698" t="s">
        <v>159</v>
      </c>
      <c r="I113" s="693" t="s">
        <v>159</v>
      </c>
      <c r="J113" s="694" t="s">
        <v>2696</v>
      </c>
      <c r="K113" s="699">
        <v>5</v>
      </c>
      <c r="L113" s="710">
        <v>1</v>
      </c>
      <c r="M113" s="411"/>
      <c r="N113" s="498"/>
      <c r="O113" s="411"/>
      <c r="P113" s="1"/>
      <c r="Q113" s="1"/>
      <c r="R113" s="411"/>
      <c r="S113" s="411"/>
      <c r="T113" s="411"/>
      <c r="U113" s="411"/>
      <c r="V113" s="411"/>
    </row>
    <row r="114" spans="1:22" ht="35.25" hidden="1" customHeight="1">
      <c r="A114" s="693">
        <f t="shared" si="1"/>
        <v>112</v>
      </c>
      <c r="B114" s="693" t="s">
        <v>1161</v>
      </c>
      <c r="C114" s="694" t="s">
        <v>2697</v>
      </c>
      <c r="D114" s="693" t="s">
        <v>2698</v>
      </c>
      <c r="E114" s="693" t="s">
        <v>2248</v>
      </c>
      <c r="F114" s="696" t="s">
        <v>2699</v>
      </c>
      <c r="G114" s="697" t="s">
        <v>2250</v>
      </c>
      <c r="H114" s="698" t="s">
        <v>159</v>
      </c>
      <c r="I114" s="693" t="s">
        <v>159</v>
      </c>
      <c r="J114" s="694" t="s">
        <v>2700</v>
      </c>
      <c r="K114" s="699">
        <v>6</v>
      </c>
      <c r="L114" s="712">
        <v>1</v>
      </c>
      <c r="N114" s="498"/>
      <c r="P114" s="499"/>
      <c r="Q114" s="499"/>
    </row>
    <row r="115" spans="1:22" ht="35.25" hidden="1" customHeight="1">
      <c r="A115" s="693">
        <f t="shared" si="1"/>
        <v>113</v>
      </c>
      <c r="B115" s="693" t="s">
        <v>1161</v>
      </c>
      <c r="C115" s="694" t="s">
        <v>2701</v>
      </c>
      <c r="D115" s="701" t="s">
        <v>2702</v>
      </c>
      <c r="E115" s="693" t="s">
        <v>2249</v>
      </c>
      <c r="F115" s="696" t="s">
        <v>2703</v>
      </c>
      <c r="G115" s="697" t="s">
        <v>2250</v>
      </c>
      <c r="H115" s="698" t="s">
        <v>159</v>
      </c>
      <c r="I115" s="693" t="s">
        <v>159</v>
      </c>
      <c r="J115" s="694" t="s">
        <v>2704</v>
      </c>
      <c r="K115" s="699">
        <v>7</v>
      </c>
      <c r="L115" s="496">
        <v>1</v>
      </c>
      <c r="N115" s="498"/>
      <c r="P115" s="499"/>
      <c r="Q115" s="499"/>
    </row>
    <row r="116" spans="1:22" ht="35.25" hidden="1" customHeight="1">
      <c r="A116" s="693">
        <f t="shared" si="1"/>
        <v>114</v>
      </c>
      <c r="B116" s="693" t="s">
        <v>1161</v>
      </c>
      <c r="C116" s="694" t="s">
        <v>2705</v>
      </c>
      <c r="D116" s="693" t="s">
        <v>2366</v>
      </c>
      <c r="E116" s="693" t="s">
        <v>1055</v>
      </c>
      <c r="F116" s="696" t="s">
        <v>2706</v>
      </c>
      <c r="G116" s="697" t="s">
        <v>2250</v>
      </c>
      <c r="H116" s="698" t="s">
        <v>159</v>
      </c>
      <c r="I116" s="693" t="s">
        <v>159</v>
      </c>
      <c r="J116" s="694" t="s">
        <v>2707</v>
      </c>
      <c r="K116" s="699">
        <v>8</v>
      </c>
      <c r="L116" s="712">
        <v>1</v>
      </c>
      <c r="N116" s="498"/>
      <c r="P116" s="499"/>
      <c r="Q116" s="499"/>
    </row>
    <row r="117" spans="1:22" ht="35.25" hidden="1" customHeight="1">
      <c r="A117" s="693">
        <f t="shared" si="1"/>
        <v>115</v>
      </c>
      <c r="B117" s="693" t="s">
        <v>1161</v>
      </c>
      <c r="C117" s="694" t="s">
        <v>2708</v>
      </c>
      <c r="D117" s="693" t="s">
        <v>2504</v>
      </c>
      <c r="E117" s="693" t="s">
        <v>1055</v>
      </c>
      <c r="F117" s="696" t="s">
        <v>2709</v>
      </c>
      <c r="G117" s="697" t="s">
        <v>2250</v>
      </c>
      <c r="H117" s="698" t="s">
        <v>159</v>
      </c>
      <c r="I117" s="693" t="s">
        <v>159</v>
      </c>
      <c r="J117" s="694" t="s">
        <v>2707</v>
      </c>
      <c r="K117" s="699">
        <v>9</v>
      </c>
      <c r="L117" s="712">
        <v>1</v>
      </c>
      <c r="N117" s="498"/>
      <c r="P117" s="499"/>
      <c r="Q117" s="499"/>
    </row>
    <row r="118" spans="1:22" ht="35.25" hidden="1" customHeight="1">
      <c r="A118" s="693">
        <f t="shared" si="1"/>
        <v>116</v>
      </c>
      <c r="B118" s="693" t="s">
        <v>1161</v>
      </c>
      <c r="C118" s="694" t="s">
        <v>2710</v>
      </c>
      <c r="D118" s="702" t="s">
        <v>2615</v>
      </c>
      <c r="E118" s="693" t="s">
        <v>1055</v>
      </c>
      <c r="F118" s="696" t="s">
        <v>2711</v>
      </c>
      <c r="G118" s="697" t="s">
        <v>2250</v>
      </c>
      <c r="H118" s="698" t="s">
        <v>159</v>
      </c>
      <c r="I118" s="693" t="s">
        <v>159</v>
      </c>
      <c r="J118" s="694" t="s">
        <v>2712</v>
      </c>
      <c r="K118" s="699">
        <v>10</v>
      </c>
      <c r="L118" s="496">
        <v>1</v>
      </c>
      <c r="N118" s="498"/>
      <c r="P118" s="499"/>
      <c r="Q118" s="499"/>
    </row>
    <row r="119" spans="1:22" ht="35.25" hidden="1" customHeight="1">
      <c r="A119" s="693">
        <f t="shared" si="1"/>
        <v>117</v>
      </c>
      <c r="B119" s="693" t="s">
        <v>1161</v>
      </c>
      <c r="C119" s="694" t="s">
        <v>2713</v>
      </c>
      <c r="D119" s="693" t="s">
        <v>2354</v>
      </c>
      <c r="E119" s="693" t="s">
        <v>1055</v>
      </c>
      <c r="F119" s="696" t="s">
        <v>2714</v>
      </c>
      <c r="G119" s="697" t="s">
        <v>2250</v>
      </c>
      <c r="H119" s="698" t="s">
        <v>159</v>
      </c>
      <c r="I119" s="693" t="s">
        <v>159</v>
      </c>
      <c r="J119" s="694" t="s">
        <v>2715</v>
      </c>
      <c r="K119" s="699">
        <v>11</v>
      </c>
      <c r="L119" s="712">
        <v>1</v>
      </c>
      <c r="N119" s="498"/>
      <c r="P119" s="499"/>
      <c r="Q119" s="499"/>
    </row>
    <row r="120" spans="1:22" ht="35.25" hidden="1" customHeight="1">
      <c r="A120" s="693">
        <f t="shared" si="1"/>
        <v>118</v>
      </c>
      <c r="B120" s="693" t="s">
        <v>1161</v>
      </c>
      <c r="C120" s="694" t="s">
        <v>2716</v>
      </c>
      <c r="D120" s="701" t="s">
        <v>2717</v>
      </c>
      <c r="E120" s="693" t="s">
        <v>2252</v>
      </c>
      <c r="F120" s="696" t="s">
        <v>2718</v>
      </c>
      <c r="G120" s="697" t="s">
        <v>2250</v>
      </c>
      <c r="H120" s="698" t="s">
        <v>159</v>
      </c>
      <c r="I120" s="693" t="s">
        <v>159</v>
      </c>
      <c r="J120" s="694" t="s">
        <v>2719</v>
      </c>
      <c r="K120" s="699">
        <v>12</v>
      </c>
      <c r="L120" s="496">
        <v>1</v>
      </c>
      <c r="N120" s="498"/>
      <c r="P120" s="499"/>
      <c r="Q120" s="499"/>
    </row>
    <row r="121" spans="1:22" ht="35.25" hidden="1" customHeight="1">
      <c r="A121" s="693">
        <f t="shared" si="1"/>
        <v>119</v>
      </c>
      <c r="B121" s="693" t="s">
        <v>1161</v>
      </c>
      <c r="C121" s="694" t="s">
        <v>2720</v>
      </c>
      <c r="D121" s="701" t="s">
        <v>2721</v>
      </c>
      <c r="E121" s="693" t="s">
        <v>2248</v>
      </c>
      <c r="F121" s="696" t="s">
        <v>2722</v>
      </c>
      <c r="G121" s="697" t="s">
        <v>2250</v>
      </c>
      <c r="H121" s="698" t="s">
        <v>159</v>
      </c>
      <c r="I121" s="693" t="s">
        <v>159</v>
      </c>
      <c r="J121" s="694" t="s">
        <v>2723</v>
      </c>
      <c r="K121" s="699">
        <v>13</v>
      </c>
      <c r="L121" s="496">
        <v>1</v>
      </c>
      <c r="N121" s="498"/>
      <c r="P121" s="499"/>
      <c r="Q121" s="499"/>
    </row>
    <row r="122" spans="1:22" ht="35.25" hidden="1" customHeight="1">
      <c r="A122" s="693">
        <f t="shared" si="1"/>
        <v>120</v>
      </c>
      <c r="B122" s="693" t="s">
        <v>1161</v>
      </c>
      <c r="C122" s="694" t="s">
        <v>2724</v>
      </c>
      <c r="D122" s="701" t="s">
        <v>2512</v>
      </c>
      <c r="E122" s="693" t="s">
        <v>1055</v>
      </c>
      <c r="F122" s="696" t="s">
        <v>2725</v>
      </c>
      <c r="G122" s="697" t="s">
        <v>2250</v>
      </c>
      <c r="H122" s="698" t="s">
        <v>159</v>
      </c>
      <c r="I122" s="693" t="s">
        <v>159</v>
      </c>
      <c r="J122" s="694" t="s">
        <v>2726</v>
      </c>
      <c r="K122" s="699">
        <v>14</v>
      </c>
      <c r="L122" s="496">
        <v>1</v>
      </c>
      <c r="N122" s="498"/>
      <c r="P122" s="499"/>
      <c r="Q122" s="499"/>
    </row>
    <row r="123" spans="1:22" ht="35.25" hidden="1" customHeight="1">
      <c r="A123" s="693">
        <f t="shared" si="1"/>
        <v>121</v>
      </c>
      <c r="B123" s="693" t="s">
        <v>1161</v>
      </c>
      <c r="C123" s="694" t="s">
        <v>2727</v>
      </c>
      <c r="D123" s="703" t="s">
        <v>2508</v>
      </c>
      <c r="E123" s="693" t="s">
        <v>2249</v>
      </c>
      <c r="F123" s="696" t="s">
        <v>2728</v>
      </c>
      <c r="G123" s="697" t="s">
        <v>2250</v>
      </c>
      <c r="H123" s="698" t="s">
        <v>159</v>
      </c>
      <c r="I123" s="693" t="s">
        <v>159</v>
      </c>
      <c r="J123" s="694" t="s">
        <v>2729</v>
      </c>
      <c r="K123" s="699">
        <v>15</v>
      </c>
      <c r="L123" s="496">
        <v>1</v>
      </c>
      <c r="M123" s="411"/>
      <c r="N123" s="498"/>
      <c r="O123" s="411"/>
      <c r="P123" s="1"/>
      <c r="Q123" s="1"/>
      <c r="R123" s="411"/>
      <c r="S123" s="411"/>
      <c r="T123" s="411"/>
      <c r="U123" s="411"/>
      <c r="V123" s="411"/>
    </row>
    <row r="124" spans="1:22" ht="35.25" hidden="1" customHeight="1">
      <c r="A124" s="693">
        <f t="shared" si="1"/>
        <v>122</v>
      </c>
      <c r="B124" s="693" t="s">
        <v>1161</v>
      </c>
      <c r="C124" s="694" t="s">
        <v>2730</v>
      </c>
      <c r="D124" s="717" t="s">
        <v>2731</v>
      </c>
      <c r="E124" s="693" t="s">
        <v>2251</v>
      </c>
      <c r="F124" s="696" t="s">
        <v>2732</v>
      </c>
      <c r="G124" s="697" t="s">
        <v>2250</v>
      </c>
      <c r="H124" s="698" t="s">
        <v>159</v>
      </c>
      <c r="I124" s="693" t="s">
        <v>159</v>
      </c>
      <c r="J124" s="694" t="s">
        <v>2733</v>
      </c>
      <c r="K124" s="699">
        <v>16</v>
      </c>
      <c r="L124" s="496">
        <v>1</v>
      </c>
      <c r="M124" s="411"/>
      <c r="N124" s="498"/>
      <c r="O124" s="411"/>
      <c r="P124" s="1"/>
      <c r="Q124" s="1"/>
      <c r="R124" s="411"/>
      <c r="S124" s="411"/>
      <c r="T124" s="411"/>
      <c r="U124" s="411"/>
      <c r="V124" s="411"/>
    </row>
    <row r="125" spans="1:22" ht="35.25" hidden="1" customHeight="1">
      <c r="A125" s="693">
        <f t="shared" si="1"/>
        <v>123</v>
      </c>
      <c r="B125" s="693" t="s">
        <v>1161</v>
      </c>
      <c r="C125" s="694" t="s">
        <v>2734</v>
      </c>
      <c r="D125" s="717" t="s">
        <v>2735</v>
      </c>
      <c r="E125" s="693" t="s">
        <v>1055</v>
      </c>
      <c r="F125" s="696" t="s">
        <v>2736</v>
      </c>
      <c r="G125" s="697" t="s">
        <v>2250</v>
      </c>
      <c r="H125" s="698" t="s">
        <v>159</v>
      </c>
      <c r="I125" s="693" t="s">
        <v>159</v>
      </c>
      <c r="J125" s="694" t="s">
        <v>2737</v>
      </c>
      <c r="K125" s="699">
        <v>17</v>
      </c>
      <c r="L125" s="496">
        <v>1</v>
      </c>
      <c r="M125" s="411"/>
      <c r="N125" s="498"/>
      <c r="O125" s="411"/>
      <c r="P125" s="1"/>
      <c r="Q125" s="1"/>
      <c r="R125" s="411"/>
      <c r="S125" s="411"/>
      <c r="T125" s="411"/>
      <c r="U125" s="411"/>
      <c r="V125" s="411"/>
    </row>
    <row r="126" spans="1:22" ht="35.25" hidden="1" customHeight="1">
      <c r="A126" s="693">
        <f t="shared" si="1"/>
        <v>124</v>
      </c>
      <c r="B126" s="693" t="s">
        <v>1161</v>
      </c>
      <c r="C126" s="694" t="s">
        <v>2738</v>
      </c>
      <c r="D126" s="717" t="s">
        <v>2735</v>
      </c>
      <c r="E126" s="693" t="s">
        <v>1055</v>
      </c>
      <c r="F126" s="696" t="s">
        <v>2739</v>
      </c>
      <c r="G126" s="697" t="s">
        <v>2250</v>
      </c>
      <c r="H126" s="698" t="s">
        <v>159</v>
      </c>
      <c r="I126" s="693" t="s">
        <v>159</v>
      </c>
      <c r="J126" s="694" t="s">
        <v>2740</v>
      </c>
      <c r="K126" s="699">
        <v>18</v>
      </c>
      <c r="L126" s="496">
        <v>1</v>
      </c>
      <c r="M126" s="411"/>
      <c r="N126" s="498"/>
      <c r="O126" s="411"/>
      <c r="P126" s="1"/>
      <c r="Q126" s="1"/>
      <c r="R126" s="411"/>
      <c r="S126" s="411"/>
      <c r="T126" s="411"/>
      <c r="U126" s="411"/>
      <c r="V126" s="411"/>
    </row>
    <row r="127" spans="1:22" ht="35.25" hidden="1" customHeight="1">
      <c r="A127" s="693">
        <f t="shared" si="1"/>
        <v>125</v>
      </c>
      <c r="B127" s="693" t="s">
        <v>1161</v>
      </c>
      <c r="C127" s="694" t="s">
        <v>2741</v>
      </c>
      <c r="D127" s="703" t="s">
        <v>2742</v>
      </c>
      <c r="E127" s="693" t="s">
        <v>1055</v>
      </c>
      <c r="F127" s="696" t="s">
        <v>2743</v>
      </c>
      <c r="G127" s="697" t="s">
        <v>2250</v>
      </c>
      <c r="H127" s="698" t="s">
        <v>159</v>
      </c>
      <c r="I127" s="693" t="s">
        <v>159</v>
      </c>
      <c r="J127" s="694" t="s">
        <v>2744</v>
      </c>
      <c r="K127" s="699">
        <v>19</v>
      </c>
      <c r="L127" s="496">
        <v>1</v>
      </c>
      <c r="M127" s="411"/>
      <c r="N127" s="498"/>
      <c r="O127" s="411"/>
      <c r="P127" s="1"/>
      <c r="Q127" s="1"/>
      <c r="R127" s="411"/>
      <c r="S127" s="411"/>
      <c r="T127" s="411"/>
      <c r="U127" s="411"/>
      <c r="V127" s="411"/>
    </row>
    <row r="128" spans="1:22" ht="35.25" hidden="1" customHeight="1">
      <c r="A128" s="693">
        <f t="shared" si="1"/>
        <v>126</v>
      </c>
      <c r="B128" s="693" t="s">
        <v>1161</v>
      </c>
      <c r="C128" s="694" t="s">
        <v>2745</v>
      </c>
      <c r="D128" s="703" t="s">
        <v>2742</v>
      </c>
      <c r="E128" s="693" t="s">
        <v>1055</v>
      </c>
      <c r="F128" s="696" t="s">
        <v>2743</v>
      </c>
      <c r="G128" s="697" t="s">
        <v>2250</v>
      </c>
      <c r="H128" s="698" t="s">
        <v>159</v>
      </c>
      <c r="I128" s="693" t="s">
        <v>159</v>
      </c>
      <c r="J128" s="694" t="s">
        <v>2744</v>
      </c>
      <c r="K128" s="699">
        <v>20</v>
      </c>
      <c r="L128" s="496">
        <v>1</v>
      </c>
      <c r="M128" s="411"/>
      <c r="N128" s="498"/>
      <c r="O128" s="411"/>
      <c r="P128" s="1"/>
      <c r="Q128" s="1"/>
      <c r="R128" s="411"/>
      <c r="S128" s="411"/>
      <c r="T128" s="411"/>
      <c r="U128" s="411"/>
      <c r="V128" s="411"/>
    </row>
    <row r="129" spans="1:22" ht="35.25" hidden="1" customHeight="1">
      <c r="A129" s="693">
        <f t="shared" si="1"/>
        <v>127</v>
      </c>
      <c r="B129" s="693" t="s">
        <v>1161</v>
      </c>
      <c r="C129" s="694" t="s">
        <v>2746</v>
      </c>
      <c r="D129" s="693" t="s">
        <v>2522</v>
      </c>
      <c r="E129" s="693" t="s">
        <v>2248</v>
      </c>
      <c r="F129" s="696" t="s">
        <v>2747</v>
      </c>
      <c r="G129" s="697" t="s">
        <v>2250</v>
      </c>
      <c r="H129" s="698" t="s">
        <v>159</v>
      </c>
      <c r="I129" s="693" t="s">
        <v>159</v>
      </c>
      <c r="J129" s="694" t="s">
        <v>2748</v>
      </c>
      <c r="K129" s="699">
        <v>21</v>
      </c>
      <c r="L129" s="496">
        <v>1</v>
      </c>
      <c r="M129" s="411"/>
      <c r="N129" s="498"/>
      <c r="O129" s="411"/>
      <c r="P129" s="1"/>
      <c r="Q129" s="1"/>
      <c r="R129" s="411"/>
      <c r="S129" s="411"/>
      <c r="T129" s="411"/>
      <c r="U129" s="411"/>
      <c r="V129" s="411"/>
    </row>
    <row r="130" spans="1:22" ht="35.25" hidden="1" customHeight="1">
      <c r="A130" s="693">
        <f t="shared" si="1"/>
        <v>128</v>
      </c>
      <c r="B130" s="693" t="s">
        <v>1161</v>
      </c>
      <c r="C130" s="694" t="s">
        <v>2749</v>
      </c>
      <c r="D130" s="693" t="s">
        <v>2750</v>
      </c>
      <c r="E130" s="693" t="s">
        <v>2249</v>
      </c>
      <c r="F130" s="696" t="s">
        <v>2751</v>
      </c>
      <c r="G130" s="697" t="s">
        <v>2250</v>
      </c>
      <c r="H130" s="698" t="s">
        <v>159</v>
      </c>
      <c r="I130" s="693" t="s">
        <v>159</v>
      </c>
      <c r="J130" s="694" t="s">
        <v>2752</v>
      </c>
      <c r="K130" s="699">
        <v>22</v>
      </c>
      <c r="L130" s="496">
        <v>1</v>
      </c>
      <c r="M130" s="411"/>
      <c r="N130" s="498"/>
      <c r="O130" s="411"/>
      <c r="P130" s="1"/>
      <c r="Q130" s="1"/>
      <c r="R130" s="411"/>
      <c r="S130" s="411"/>
      <c r="T130" s="411"/>
      <c r="U130" s="411"/>
      <c r="V130" s="411"/>
    </row>
    <row r="131" spans="1:22" ht="35.25" hidden="1" customHeight="1">
      <c r="A131" s="693">
        <f t="shared" si="1"/>
        <v>129</v>
      </c>
      <c r="B131" s="693" t="s">
        <v>1161</v>
      </c>
      <c r="C131" s="694" t="s">
        <v>2753</v>
      </c>
      <c r="D131" s="693" t="s">
        <v>2416</v>
      </c>
      <c r="E131" s="693" t="s">
        <v>2248</v>
      </c>
      <c r="F131" s="696" t="s">
        <v>2754</v>
      </c>
      <c r="G131" s="697" t="s">
        <v>2250</v>
      </c>
      <c r="H131" s="698" t="s">
        <v>159</v>
      </c>
      <c r="I131" s="693" t="s">
        <v>159</v>
      </c>
      <c r="J131" s="694" t="s">
        <v>2755</v>
      </c>
      <c r="K131" s="699">
        <v>23</v>
      </c>
      <c r="L131" s="496">
        <v>1</v>
      </c>
      <c r="M131" s="411"/>
      <c r="N131" s="498"/>
      <c r="O131" s="411"/>
      <c r="P131" s="1"/>
      <c r="Q131" s="1"/>
      <c r="R131" s="411"/>
      <c r="S131" s="411"/>
      <c r="T131" s="411"/>
      <c r="U131" s="411"/>
      <c r="V131" s="411"/>
    </row>
    <row r="132" spans="1:22" ht="35.25" hidden="1" customHeight="1">
      <c r="A132" s="693">
        <f t="shared" si="1"/>
        <v>130</v>
      </c>
      <c r="B132" s="693" t="s">
        <v>1161</v>
      </c>
      <c r="C132" s="694" t="s">
        <v>2756</v>
      </c>
      <c r="D132" s="693" t="s">
        <v>2416</v>
      </c>
      <c r="E132" s="693" t="s">
        <v>1055</v>
      </c>
      <c r="F132" s="696" t="s">
        <v>2757</v>
      </c>
      <c r="G132" s="697" t="s">
        <v>2250</v>
      </c>
      <c r="H132" s="698" t="s">
        <v>159</v>
      </c>
      <c r="I132" s="693" t="s">
        <v>159</v>
      </c>
      <c r="J132" s="694" t="s">
        <v>2758</v>
      </c>
      <c r="K132" s="699">
        <v>24</v>
      </c>
      <c r="L132" s="496">
        <v>1</v>
      </c>
      <c r="M132" s="411"/>
      <c r="N132" s="498"/>
      <c r="O132" s="411"/>
      <c r="P132" s="1"/>
      <c r="Q132" s="1"/>
      <c r="R132" s="411"/>
      <c r="S132" s="411"/>
      <c r="T132" s="411"/>
      <c r="U132" s="411"/>
      <c r="V132" s="411"/>
    </row>
    <row r="133" spans="1:22" ht="35.25" hidden="1" customHeight="1">
      <c r="A133" s="693">
        <f t="shared" ref="A133:A196" si="2">A132+1</f>
        <v>131</v>
      </c>
      <c r="B133" s="693" t="s">
        <v>1161</v>
      </c>
      <c r="C133" s="694" t="s">
        <v>2759</v>
      </c>
      <c r="D133" s="693" t="s">
        <v>2760</v>
      </c>
      <c r="E133" s="693" t="s">
        <v>2249</v>
      </c>
      <c r="F133" s="696" t="s">
        <v>2761</v>
      </c>
      <c r="G133" s="697" t="s">
        <v>2250</v>
      </c>
      <c r="H133" s="698" t="s">
        <v>159</v>
      </c>
      <c r="I133" s="693" t="s">
        <v>159</v>
      </c>
      <c r="J133" s="694" t="s">
        <v>2762</v>
      </c>
      <c r="K133" s="699">
        <v>25</v>
      </c>
      <c r="L133" s="496">
        <v>1</v>
      </c>
      <c r="M133" s="411"/>
      <c r="N133" s="498"/>
      <c r="O133" s="411"/>
      <c r="P133" s="1"/>
      <c r="Q133" s="1"/>
      <c r="R133" s="411"/>
      <c r="S133" s="411"/>
      <c r="T133" s="411"/>
      <c r="U133" s="411"/>
      <c r="V133" s="411"/>
    </row>
    <row r="134" spans="1:22" ht="35.25" hidden="1" customHeight="1">
      <c r="A134" s="693">
        <f t="shared" si="2"/>
        <v>132</v>
      </c>
      <c r="B134" s="693" t="s">
        <v>1161</v>
      </c>
      <c r="C134" s="694" t="s">
        <v>2763</v>
      </c>
      <c r="D134" s="718" t="s">
        <v>2420</v>
      </c>
      <c r="E134" s="693" t="s">
        <v>2249</v>
      </c>
      <c r="F134" s="696" t="s">
        <v>2764</v>
      </c>
      <c r="G134" s="697" t="s">
        <v>2250</v>
      </c>
      <c r="H134" s="698" t="s">
        <v>159</v>
      </c>
      <c r="I134" s="693" t="s">
        <v>159</v>
      </c>
      <c r="J134" s="694" t="s">
        <v>2765</v>
      </c>
      <c r="K134" s="699">
        <v>26</v>
      </c>
      <c r="L134" s="496">
        <v>1</v>
      </c>
      <c r="M134" s="411"/>
      <c r="N134" s="498"/>
      <c r="O134" s="411"/>
      <c r="P134" s="1"/>
      <c r="Q134" s="1"/>
      <c r="R134" s="411"/>
      <c r="S134" s="411"/>
      <c r="T134" s="411"/>
      <c r="U134" s="411"/>
      <c r="V134" s="411"/>
    </row>
    <row r="135" spans="1:22" ht="35.25" hidden="1" customHeight="1">
      <c r="A135" s="693">
        <f t="shared" si="2"/>
        <v>133</v>
      </c>
      <c r="B135" s="693" t="s">
        <v>1161</v>
      </c>
      <c r="C135" s="694" t="s">
        <v>2766</v>
      </c>
      <c r="D135" s="701" t="s">
        <v>2420</v>
      </c>
      <c r="E135" s="693" t="s">
        <v>1055</v>
      </c>
      <c r="F135" s="696" t="s">
        <v>2764</v>
      </c>
      <c r="G135" s="697" t="s">
        <v>2250</v>
      </c>
      <c r="H135" s="698" t="s">
        <v>159</v>
      </c>
      <c r="I135" s="693" t="s">
        <v>159</v>
      </c>
      <c r="J135" s="694" t="s">
        <v>2765</v>
      </c>
      <c r="K135" s="699">
        <v>27</v>
      </c>
      <c r="L135" s="496">
        <v>1</v>
      </c>
      <c r="M135" s="411"/>
      <c r="N135" s="498"/>
      <c r="O135" s="411"/>
      <c r="P135" s="1"/>
      <c r="Q135" s="1"/>
      <c r="R135" s="411"/>
      <c r="S135" s="411"/>
      <c r="T135" s="411"/>
      <c r="U135" s="411"/>
      <c r="V135" s="411"/>
    </row>
    <row r="136" spans="1:22" ht="35.25" hidden="1" customHeight="1">
      <c r="A136" s="693">
        <f t="shared" si="2"/>
        <v>134</v>
      </c>
      <c r="B136" s="693" t="s">
        <v>1161</v>
      </c>
      <c r="C136" s="694" t="s">
        <v>2767</v>
      </c>
      <c r="D136" s="718" t="s">
        <v>2768</v>
      </c>
      <c r="E136" s="693" t="s">
        <v>1055</v>
      </c>
      <c r="F136" s="696" t="s">
        <v>2769</v>
      </c>
      <c r="G136" s="697" t="s">
        <v>2250</v>
      </c>
      <c r="H136" s="698" t="s">
        <v>159</v>
      </c>
      <c r="I136" s="693" t="s">
        <v>159</v>
      </c>
      <c r="J136" s="694" t="s">
        <v>2770</v>
      </c>
      <c r="K136" s="699">
        <v>28</v>
      </c>
      <c r="L136" s="496">
        <v>1</v>
      </c>
      <c r="N136" s="498"/>
      <c r="P136" s="499"/>
      <c r="Q136" s="499"/>
    </row>
    <row r="137" spans="1:22" ht="35.25" hidden="1" customHeight="1">
      <c r="A137" s="693">
        <f t="shared" si="2"/>
        <v>135</v>
      </c>
      <c r="B137" s="693" t="s">
        <v>1161</v>
      </c>
      <c r="C137" s="694" t="s">
        <v>2767</v>
      </c>
      <c r="D137" s="693" t="s">
        <v>2768</v>
      </c>
      <c r="E137" s="693" t="s">
        <v>1055</v>
      </c>
      <c r="F137" s="696" t="s">
        <v>2769</v>
      </c>
      <c r="G137" s="697" t="s">
        <v>2250</v>
      </c>
      <c r="H137" s="698" t="s">
        <v>159</v>
      </c>
      <c r="I137" s="693" t="s">
        <v>159</v>
      </c>
      <c r="J137" s="694" t="s">
        <v>2771</v>
      </c>
      <c r="K137" s="699">
        <v>29</v>
      </c>
      <c r="L137" s="496">
        <v>1</v>
      </c>
      <c r="M137" s="411"/>
      <c r="N137" s="498"/>
      <c r="O137" s="411"/>
      <c r="P137" s="1"/>
      <c r="Q137" s="1"/>
      <c r="R137" s="411"/>
      <c r="S137" s="411"/>
      <c r="T137" s="411"/>
      <c r="U137" s="411"/>
      <c r="V137" s="411"/>
    </row>
    <row r="138" spans="1:22" ht="35.25" hidden="1" customHeight="1">
      <c r="A138" s="693">
        <f t="shared" si="2"/>
        <v>136</v>
      </c>
      <c r="B138" s="693" t="s">
        <v>1161</v>
      </c>
      <c r="C138" s="694" t="s">
        <v>2772</v>
      </c>
      <c r="D138" s="702" t="s">
        <v>2773</v>
      </c>
      <c r="E138" s="693" t="s">
        <v>2252</v>
      </c>
      <c r="F138" s="696" t="s">
        <v>2774</v>
      </c>
      <c r="G138" s="697" t="s">
        <v>2250</v>
      </c>
      <c r="H138" s="698" t="s">
        <v>159</v>
      </c>
      <c r="I138" s="693" t="s">
        <v>159</v>
      </c>
      <c r="J138" s="694" t="s">
        <v>2775</v>
      </c>
      <c r="K138" s="699">
        <v>30</v>
      </c>
      <c r="L138" s="710">
        <v>1</v>
      </c>
      <c r="M138" s="411"/>
      <c r="N138" s="498"/>
      <c r="O138" s="411"/>
      <c r="P138" s="1"/>
      <c r="Q138" s="1"/>
      <c r="R138" s="411"/>
      <c r="S138" s="411"/>
      <c r="T138" s="411"/>
      <c r="U138" s="411"/>
      <c r="V138" s="411"/>
    </row>
    <row r="139" spans="1:22" ht="35.25" hidden="1" customHeight="1">
      <c r="A139" s="693">
        <f t="shared" si="2"/>
        <v>137</v>
      </c>
      <c r="B139" s="693" t="s">
        <v>1161</v>
      </c>
      <c r="C139" s="694" t="s">
        <v>2776</v>
      </c>
      <c r="D139" s="702" t="s">
        <v>2642</v>
      </c>
      <c r="E139" s="693" t="s">
        <v>1055</v>
      </c>
      <c r="F139" s="696" t="s">
        <v>2777</v>
      </c>
      <c r="G139" s="697" t="s">
        <v>2250</v>
      </c>
      <c r="H139" s="698" t="s">
        <v>159</v>
      </c>
      <c r="I139" s="693" t="s">
        <v>159</v>
      </c>
      <c r="J139" s="694" t="s">
        <v>2778</v>
      </c>
      <c r="K139" s="699">
        <v>31</v>
      </c>
      <c r="L139" s="496">
        <v>1</v>
      </c>
      <c r="N139" s="498"/>
      <c r="P139" s="499"/>
      <c r="Q139" s="499"/>
    </row>
    <row r="140" spans="1:22" ht="35.25" hidden="1" customHeight="1">
      <c r="A140" s="693">
        <f t="shared" si="2"/>
        <v>138</v>
      </c>
      <c r="B140" s="693" t="s">
        <v>1161</v>
      </c>
      <c r="C140" s="694" t="s">
        <v>2776</v>
      </c>
      <c r="D140" s="695" t="s">
        <v>2642</v>
      </c>
      <c r="E140" s="693" t="s">
        <v>1055</v>
      </c>
      <c r="F140" s="696" t="s">
        <v>2777</v>
      </c>
      <c r="G140" s="697" t="s">
        <v>2250</v>
      </c>
      <c r="H140" s="698" t="s">
        <v>159</v>
      </c>
      <c r="I140" s="693" t="s">
        <v>159</v>
      </c>
      <c r="J140" s="694" t="s">
        <v>2778</v>
      </c>
      <c r="K140" s="699">
        <v>32</v>
      </c>
      <c r="L140" s="496">
        <v>1</v>
      </c>
      <c r="N140" s="498"/>
      <c r="P140" s="499"/>
      <c r="Q140" s="499"/>
    </row>
    <row r="141" spans="1:22" ht="35.25" hidden="1" customHeight="1">
      <c r="A141" s="693">
        <f t="shared" si="2"/>
        <v>139</v>
      </c>
      <c r="B141" s="693" t="s">
        <v>1161</v>
      </c>
      <c r="C141" s="694" t="s">
        <v>2776</v>
      </c>
      <c r="D141" s="693" t="s">
        <v>2642</v>
      </c>
      <c r="E141" s="693" t="s">
        <v>1055</v>
      </c>
      <c r="F141" s="696" t="s">
        <v>2777</v>
      </c>
      <c r="G141" s="697" t="s">
        <v>2250</v>
      </c>
      <c r="H141" s="698" t="s">
        <v>159</v>
      </c>
      <c r="I141" s="693" t="s">
        <v>159</v>
      </c>
      <c r="J141" s="694" t="s">
        <v>2778</v>
      </c>
      <c r="K141" s="699">
        <v>33</v>
      </c>
      <c r="L141" s="496">
        <v>1</v>
      </c>
      <c r="N141" s="498"/>
      <c r="P141" s="499"/>
      <c r="Q141" s="499"/>
    </row>
    <row r="142" spans="1:22" ht="35.25" hidden="1" customHeight="1">
      <c r="A142" s="693">
        <f t="shared" si="2"/>
        <v>140</v>
      </c>
      <c r="B142" s="693" t="s">
        <v>1161</v>
      </c>
      <c r="C142" s="694" t="s">
        <v>2779</v>
      </c>
      <c r="D142" s="693" t="s">
        <v>2648</v>
      </c>
      <c r="E142" s="693" t="s">
        <v>2249</v>
      </c>
      <c r="F142" s="696" t="s">
        <v>2780</v>
      </c>
      <c r="G142" s="697" t="s">
        <v>2250</v>
      </c>
      <c r="H142" s="698" t="s">
        <v>159</v>
      </c>
      <c r="I142" s="693" t="s">
        <v>159</v>
      </c>
      <c r="J142" s="694" t="s">
        <v>2781</v>
      </c>
      <c r="K142" s="699">
        <v>34</v>
      </c>
      <c r="L142" s="712">
        <v>1</v>
      </c>
      <c r="N142" s="498"/>
      <c r="P142" s="499"/>
      <c r="Q142" s="499"/>
    </row>
    <row r="143" spans="1:22" ht="35.25" hidden="1" customHeight="1">
      <c r="A143" s="693">
        <f t="shared" si="2"/>
        <v>141</v>
      </c>
      <c r="B143" s="693" t="s">
        <v>1161</v>
      </c>
      <c r="C143" s="694" t="s">
        <v>2782</v>
      </c>
      <c r="D143" s="693" t="s">
        <v>2783</v>
      </c>
      <c r="E143" s="693" t="s">
        <v>1055</v>
      </c>
      <c r="F143" s="696" t="s">
        <v>2784</v>
      </c>
      <c r="G143" s="697" t="s">
        <v>2250</v>
      </c>
      <c r="H143" s="698" t="s">
        <v>159</v>
      </c>
      <c r="I143" s="693" t="s">
        <v>159</v>
      </c>
      <c r="J143" s="694" t="s">
        <v>2785</v>
      </c>
      <c r="K143" s="699">
        <v>35</v>
      </c>
      <c r="L143" s="710">
        <v>1</v>
      </c>
      <c r="M143" s="411"/>
      <c r="N143" s="498"/>
      <c r="O143" s="411"/>
      <c r="P143" s="1"/>
      <c r="Q143" s="1"/>
      <c r="R143" s="411"/>
      <c r="S143" s="411"/>
      <c r="T143" s="411"/>
      <c r="U143" s="411"/>
      <c r="V143" s="411"/>
    </row>
    <row r="144" spans="1:22" ht="35.25" hidden="1" customHeight="1">
      <c r="A144" s="693">
        <f t="shared" si="2"/>
        <v>142</v>
      </c>
      <c r="B144" s="693" t="s">
        <v>1161</v>
      </c>
      <c r="C144" s="694" t="s">
        <v>2786</v>
      </c>
      <c r="D144" s="701" t="s">
        <v>2787</v>
      </c>
      <c r="E144" s="693" t="s">
        <v>1055</v>
      </c>
      <c r="F144" s="696" t="s">
        <v>2788</v>
      </c>
      <c r="G144" s="697" t="s">
        <v>2250</v>
      </c>
      <c r="H144" s="698" t="s">
        <v>159</v>
      </c>
      <c r="I144" s="693" t="s">
        <v>159</v>
      </c>
      <c r="J144" s="694" t="s">
        <v>2789</v>
      </c>
      <c r="K144" s="699">
        <v>36</v>
      </c>
      <c r="L144" s="712">
        <v>1</v>
      </c>
      <c r="N144" s="498"/>
      <c r="P144" s="499"/>
      <c r="Q144" s="499"/>
    </row>
    <row r="145" spans="1:17" ht="35.25" hidden="1" customHeight="1">
      <c r="A145" s="693">
        <f t="shared" si="2"/>
        <v>143</v>
      </c>
      <c r="B145" s="693" t="s">
        <v>1161</v>
      </c>
      <c r="C145" s="694" t="s">
        <v>2790</v>
      </c>
      <c r="D145" s="693" t="s">
        <v>2787</v>
      </c>
      <c r="E145" s="693" t="s">
        <v>2252</v>
      </c>
      <c r="F145" s="696" t="s">
        <v>2791</v>
      </c>
      <c r="G145" s="697" t="s">
        <v>2250</v>
      </c>
      <c r="H145" s="698" t="s">
        <v>159</v>
      </c>
      <c r="I145" s="693" t="s">
        <v>159</v>
      </c>
      <c r="J145" s="694" t="s">
        <v>2792</v>
      </c>
      <c r="K145" s="699">
        <v>37</v>
      </c>
      <c r="L145" s="496">
        <v>1</v>
      </c>
      <c r="N145" s="498"/>
      <c r="P145" s="499"/>
      <c r="Q145" s="499"/>
    </row>
    <row r="146" spans="1:17" ht="35.25" hidden="1" customHeight="1">
      <c r="A146" s="693">
        <f t="shared" si="2"/>
        <v>144</v>
      </c>
      <c r="B146" s="693" t="s">
        <v>1161</v>
      </c>
      <c r="C146" s="694" t="s">
        <v>2793</v>
      </c>
      <c r="D146" s="693" t="s">
        <v>2450</v>
      </c>
      <c r="E146" s="693" t="s">
        <v>1055</v>
      </c>
      <c r="F146" s="696" t="s">
        <v>2794</v>
      </c>
      <c r="G146" s="697" t="s">
        <v>2250</v>
      </c>
      <c r="H146" s="698" t="s">
        <v>159</v>
      </c>
      <c r="I146" s="693" t="s">
        <v>159</v>
      </c>
      <c r="J146" s="694" t="s">
        <v>2795</v>
      </c>
      <c r="K146" s="699">
        <v>38</v>
      </c>
      <c r="L146" s="712">
        <v>1</v>
      </c>
      <c r="N146" s="498"/>
      <c r="P146" s="499"/>
      <c r="Q146" s="499"/>
    </row>
    <row r="147" spans="1:17" ht="35.25" hidden="1" customHeight="1">
      <c r="A147" s="693">
        <f t="shared" si="2"/>
        <v>145</v>
      </c>
      <c r="B147" s="693" t="s">
        <v>1161</v>
      </c>
      <c r="C147" s="694" t="s">
        <v>2796</v>
      </c>
      <c r="D147" s="701" t="s">
        <v>2797</v>
      </c>
      <c r="E147" s="693" t="s">
        <v>1055</v>
      </c>
      <c r="F147" s="696" t="s">
        <v>2798</v>
      </c>
      <c r="G147" s="697" t="s">
        <v>2250</v>
      </c>
      <c r="H147" s="698" t="s">
        <v>159</v>
      </c>
      <c r="I147" s="693" t="s">
        <v>159</v>
      </c>
      <c r="J147" s="694" t="s">
        <v>2799</v>
      </c>
      <c r="K147" s="699">
        <v>39</v>
      </c>
      <c r="L147" s="712">
        <v>1</v>
      </c>
      <c r="N147" s="498"/>
      <c r="P147" s="499"/>
      <c r="Q147" s="499"/>
    </row>
    <row r="148" spans="1:17" ht="35.25" hidden="1" customHeight="1">
      <c r="A148" s="693">
        <f t="shared" si="2"/>
        <v>146</v>
      </c>
      <c r="B148" s="693" t="s">
        <v>1161</v>
      </c>
      <c r="C148" s="694" t="s">
        <v>2800</v>
      </c>
      <c r="D148" s="701" t="s">
        <v>2656</v>
      </c>
      <c r="E148" s="693" t="s">
        <v>2249</v>
      </c>
      <c r="F148" s="696" t="s">
        <v>2801</v>
      </c>
      <c r="G148" s="697" t="s">
        <v>2250</v>
      </c>
      <c r="H148" s="698" t="s">
        <v>159</v>
      </c>
      <c r="I148" s="693" t="s">
        <v>159</v>
      </c>
      <c r="J148" s="694" t="s">
        <v>2802</v>
      </c>
      <c r="K148" s="699">
        <v>40</v>
      </c>
      <c r="L148" s="496">
        <v>1</v>
      </c>
      <c r="N148" s="498"/>
      <c r="P148" s="499"/>
      <c r="Q148" s="499"/>
    </row>
    <row r="149" spans="1:17" ht="35.25" hidden="1" customHeight="1">
      <c r="A149" s="693">
        <f t="shared" si="2"/>
        <v>147</v>
      </c>
      <c r="B149" s="693" t="s">
        <v>1161</v>
      </c>
      <c r="C149" s="694" t="s">
        <v>2803</v>
      </c>
      <c r="D149" s="701" t="s">
        <v>2656</v>
      </c>
      <c r="E149" s="693" t="s">
        <v>2248</v>
      </c>
      <c r="F149" s="696" t="s">
        <v>2801</v>
      </c>
      <c r="G149" s="697" t="s">
        <v>2250</v>
      </c>
      <c r="H149" s="698" t="s">
        <v>159</v>
      </c>
      <c r="I149" s="693" t="s">
        <v>159</v>
      </c>
      <c r="J149" s="694" t="s">
        <v>2804</v>
      </c>
      <c r="K149" s="699">
        <v>41</v>
      </c>
      <c r="L149" s="496">
        <v>1</v>
      </c>
      <c r="N149" s="498"/>
      <c r="P149" s="499"/>
      <c r="Q149" s="499"/>
    </row>
    <row r="150" spans="1:17" ht="35.25" hidden="1" customHeight="1">
      <c r="A150" s="693">
        <f t="shared" si="2"/>
        <v>148</v>
      </c>
      <c r="B150" s="693" t="s">
        <v>1161</v>
      </c>
      <c r="C150" s="694" t="s">
        <v>2805</v>
      </c>
      <c r="D150" s="693" t="s">
        <v>2656</v>
      </c>
      <c r="E150" s="693" t="s">
        <v>1055</v>
      </c>
      <c r="F150" s="696" t="s">
        <v>2806</v>
      </c>
      <c r="G150" s="697" t="s">
        <v>2250</v>
      </c>
      <c r="H150" s="698" t="s">
        <v>159</v>
      </c>
      <c r="I150" s="693" t="s">
        <v>159</v>
      </c>
      <c r="J150" s="694" t="s">
        <v>2807</v>
      </c>
      <c r="K150" s="699">
        <v>42</v>
      </c>
      <c r="L150" s="496">
        <v>1</v>
      </c>
      <c r="N150" s="498"/>
      <c r="P150" s="499"/>
      <c r="Q150" s="499"/>
    </row>
    <row r="151" spans="1:17" ht="35.25" hidden="1" customHeight="1">
      <c r="A151" s="693">
        <f t="shared" si="2"/>
        <v>149</v>
      </c>
      <c r="B151" s="693" t="s">
        <v>1161</v>
      </c>
      <c r="C151" s="694" t="s">
        <v>2808</v>
      </c>
      <c r="D151" s="693" t="s">
        <v>2809</v>
      </c>
      <c r="E151" s="693" t="s">
        <v>1055</v>
      </c>
      <c r="F151" s="696" t="s">
        <v>2810</v>
      </c>
      <c r="G151" s="697" t="s">
        <v>2250</v>
      </c>
      <c r="H151" s="698" t="s">
        <v>159</v>
      </c>
      <c r="I151" s="693" t="s">
        <v>159</v>
      </c>
      <c r="J151" s="694" t="s">
        <v>2807</v>
      </c>
      <c r="K151" s="699">
        <v>43</v>
      </c>
      <c r="L151" s="712">
        <v>1</v>
      </c>
      <c r="N151" s="498"/>
      <c r="P151" s="499"/>
      <c r="Q151" s="499"/>
    </row>
    <row r="152" spans="1:17" ht="35.25" customHeight="1">
      <c r="A152" s="693">
        <f t="shared" si="2"/>
        <v>150</v>
      </c>
      <c r="B152" s="693" t="s">
        <v>1161</v>
      </c>
      <c r="C152" s="694" t="s">
        <v>2811</v>
      </c>
      <c r="D152" s="693" t="s">
        <v>2569</v>
      </c>
      <c r="E152" s="693" t="s">
        <v>2249</v>
      </c>
      <c r="F152" s="696" t="s">
        <v>2812</v>
      </c>
      <c r="G152" s="697" t="s">
        <v>2250</v>
      </c>
      <c r="H152" s="698" t="s">
        <v>159</v>
      </c>
      <c r="I152" s="693" t="s">
        <v>159</v>
      </c>
      <c r="J152" s="694" t="s">
        <v>2813</v>
      </c>
      <c r="K152" s="699">
        <v>44</v>
      </c>
      <c r="L152" s="712">
        <v>2</v>
      </c>
      <c r="N152" s="498"/>
      <c r="P152" s="499"/>
      <c r="Q152" s="499"/>
    </row>
    <row r="153" spans="1:17" ht="35.25" customHeight="1">
      <c r="A153" s="693">
        <f t="shared" si="2"/>
        <v>151</v>
      </c>
      <c r="B153" s="693" t="s">
        <v>1161</v>
      </c>
      <c r="C153" s="694" t="s">
        <v>2814</v>
      </c>
      <c r="D153" s="693" t="s">
        <v>2569</v>
      </c>
      <c r="E153" s="693" t="s">
        <v>2248</v>
      </c>
      <c r="F153" s="696" t="s">
        <v>2812</v>
      </c>
      <c r="G153" s="697" t="s">
        <v>2250</v>
      </c>
      <c r="H153" s="698" t="s">
        <v>159</v>
      </c>
      <c r="I153" s="693" t="s">
        <v>159</v>
      </c>
      <c r="J153" s="694" t="s">
        <v>2813</v>
      </c>
      <c r="K153" s="699">
        <v>45</v>
      </c>
      <c r="L153" s="712">
        <v>2</v>
      </c>
      <c r="N153" s="498"/>
      <c r="P153" s="499"/>
      <c r="Q153" s="499"/>
    </row>
    <row r="154" spans="1:17" ht="35.25" customHeight="1">
      <c r="A154" s="693">
        <f t="shared" si="2"/>
        <v>152</v>
      </c>
      <c r="B154" s="693" t="s">
        <v>1161</v>
      </c>
      <c r="C154" s="694" t="s">
        <v>2815</v>
      </c>
      <c r="D154" s="693" t="s">
        <v>2816</v>
      </c>
      <c r="E154" s="693" t="s">
        <v>2249</v>
      </c>
      <c r="F154" s="696" t="s">
        <v>2817</v>
      </c>
      <c r="G154" s="697" t="s">
        <v>2250</v>
      </c>
      <c r="H154" s="698" t="s">
        <v>159</v>
      </c>
      <c r="I154" s="693" t="s">
        <v>159</v>
      </c>
      <c r="J154" s="694" t="s">
        <v>2818</v>
      </c>
      <c r="K154" s="699">
        <v>46</v>
      </c>
      <c r="L154" s="712">
        <v>2</v>
      </c>
      <c r="N154" s="498"/>
      <c r="P154" s="499"/>
      <c r="Q154" s="499"/>
    </row>
    <row r="155" spans="1:17" ht="35.25" customHeight="1">
      <c r="A155" s="693">
        <f t="shared" si="2"/>
        <v>153</v>
      </c>
      <c r="B155" s="693" t="s">
        <v>1161</v>
      </c>
      <c r="C155" s="694" t="s">
        <v>2819</v>
      </c>
      <c r="D155" s="693" t="s">
        <v>2569</v>
      </c>
      <c r="E155" s="693" t="s">
        <v>2248</v>
      </c>
      <c r="F155" s="696" t="s">
        <v>2820</v>
      </c>
      <c r="G155" s="697" t="s">
        <v>2250</v>
      </c>
      <c r="H155" s="698" t="s">
        <v>159</v>
      </c>
      <c r="I155" s="693" t="s">
        <v>159</v>
      </c>
      <c r="J155" s="694" t="s">
        <v>2821</v>
      </c>
      <c r="K155" s="699">
        <v>47</v>
      </c>
      <c r="L155" s="712">
        <v>2</v>
      </c>
      <c r="N155" s="498"/>
      <c r="P155" s="499"/>
      <c r="Q155" s="499"/>
    </row>
    <row r="156" spans="1:17" ht="35.25" customHeight="1">
      <c r="A156" s="693">
        <f t="shared" si="2"/>
        <v>154</v>
      </c>
      <c r="B156" s="693" t="s">
        <v>1161</v>
      </c>
      <c r="C156" s="694" t="s">
        <v>2822</v>
      </c>
      <c r="D156" s="693" t="s">
        <v>2823</v>
      </c>
      <c r="E156" s="693" t="s">
        <v>2248</v>
      </c>
      <c r="F156" s="696" t="s">
        <v>2824</v>
      </c>
      <c r="G156" s="697" t="s">
        <v>2250</v>
      </c>
      <c r="H156" s="698" t="s">
        <v>159</v>
      </c>
      <c r="I156" s="693" t="s">
        <v>159</v>
      </c>
      <c r="J156" s="694" t="s">
        <v>2825</v>
      </c>
      <c r="K156" s="699">
        <v>48</v>
      </c>
      <c r="L156" s="712">
        <v>2</v>
      </c>
      <c r="N156" s="498"/>
      <c r="P156" s="499"/>
      <c r="Q156" s="499"/>
    </row>
    <row r="157" spans="1:17" ht="35.25" customHeight="1">
      <c r="A157" s="693">
        <f t="shared" si="2"/>
        <v>155</v>
      </c>
      <c r="B157" s="693" t="s">
        <v>1161</v>
      </c>
      <c r="C157" s="694" t="s">
        <v>2826</v>
      </c>
      <c r="D157" s="693" t="s">
        <v>2573</v>
      </c>
      <c r="E157" s="693" t="s">
        <v>1055</v>
      </c>
      <c r="F157" s="696" t="s">
        <v>2827</v>
      </c>
      <c r="G157" s="697" t="s">
        <v>2250</v>
      </c>
      <c r="H157" s="698" t="s">
        <v>159</v>
      </c>
      <c r="I157" s="693" t="s">
        <v>159</v>
      </c>
      <c r="J157" s="694" t="s">
        <v>2828</v>
      </c>
      <c r="K157" s="699">
        <v>49</v>
      </c>
      <c r="L157" s="712">
        <v>2</v>
      </c>
      <c r="N157" s="498"/>
      <c r="P157" s="499"/>
      <c r="Q157" s="499"/>
    </row>
    <row r="158" spans="1:17" ht="35.25" customHeight="1">
      <c r="A158" s="693">
        <f t="shared" si="2"/>
        <v>156</v>
      </c>
      <c r="B158" s="693" t="s">
        <v>1161</v>
      </c>
      <c r="C158" s="694" t="s">
        <v>2829</v>
      </c>
      <c r="D158" s="693" t="s">
        <v>2830</v>
      </c>
      <c r="E158" s="693" t="s">
        <v>1055</v>
      </c>
      <c r="F158" s="696" t="s">
        <v>2831</v>
      </c>
      <c r="G158" s="697" t="s">
        <v>2250</v>
      </c>
      <c r="H158" s="698" t="s">
        <v>159</v>
      </c>
      <c r="I158" s="693" t="s">
        <v>159</v>
      </c>
      <c r="J158" s="694" t="s">
        <v>2832</v>
      </c>
      <c r="K158" s="699">
        <v>50</v>
      </c>
      <c r="L158" s="712">
        <v>2</v>
      </c>
      <c r="N158" s="498"/>
      <c r="P158" s="499"/>
      <c r="Q158" s="499"/>
    </row>
    <row r="159" spans="1:17" ht="35.25" customHeight="1">
      <c r="A159" s="693">
        <f t="shared" si="2"/>
        <v>157</v>
      </c>
      <c r="B159" s="693" t="s">
        <v>1161</v>
      </c>
      <c r="C159" s="694" t="s">
        <v>2833</v>
      </c>
      <c r="D159" s="693" t="s">
        <v>2834</v>
      </c>
      <c r="E159" s="693" t="s">
        <v>1055</v>
      </c>
      <c r="F159" s="696" t="s">
        <v>2835</v>
      </c>
      <c r="G159" s="697" t="s">
        <v>2250</v>
      </c>
      <c r="H159" s="698" t="s">
        <v>159</v>
      </c>
      <c r="I159" s="693" t="s">
        <v>159</v>
      </c>
      <c r="J159" s="694" t="s">
        <v>2836</v>
      </c>
      <c r="K159" s="699">
        <v>51</v>
      </c>
      <c r="L159" s="712">
        <v>2</v>
      </c>
      <c r="N159" s="498"/>
      <c r="P159" s="499"/>
      <c r="Q159" s="499"/>
    </row>
    <row r="160" spans="1:17" ht="35.25" customHeight="1">
      <c r="A160" s="693">
        <f t="shared" si="2"/>
        <v>158</v>
      </c>
      <c r="B160" s="693" t="s">
        <v>1161</v>
      </c>
      <c r="C160" s="694" t="s">
        <v>2837</v>
      </c>
      <c r="D160" s="693" t="s">
        <v>2834</v>
      </c>
      <c r="E160" s="693" t="s">
        <v>1055</v>
      </c>
      <c r="F160" s="696" t="s">
        <v>2835</v>
      </c>
      <c r="G160" s="697" t="s">
        <v>2250</v>
      </c>
      <c r="H160" s="698" t="s">
        <v>159</v>
      </c>
      <c r="I160" s="693" t="s">
        <v>159</v>
      </c>
      <c r="J160" s="694" t="s">
        <v>2836</v>
      </c>
      <c r="K160" s="699">
        <v>52</v>
      </c>
      <c r="L160" s="712">
        <v>2</v>
      </c>
      <c r="N160" s="498"/>
      <c r="P160" s="499"/>
      <c r="Q160" s="499"/>
    </row>
    <row r="161" spans="1:22" ht="35.25" customHeight="1">
      <c r="A161" s="693">
        <f t="shared" si="2"/>
        <v>159</v>
      </c>
      <c r="B161" s="693" t="s">
        <v>1161</v>
      </c>
      <c r="C161" s="694" t="s">
        <v>2838</v>
      </c>
      <c r="D161" s="693" t="s">
        <v>2839</v>
      </c>
      <c r="E161" s="693" t="s">
        <v>1055</v>
      </c>
      <c r="F161" s="696" t="s">
        <v>2840</v>
      </c>
      <c r="G161" s="697" t="s">
        <v>2250</v>
      </c>
      <c r="H161" s="698" t="s">
        <v>159</v>
      </c>
      <c r="I161" s="693" t="s">
        <v>159</v>
      </c>
      <c r="J161" s="694" t="s">
        <v>2841</v>
      </c>
      <c r="K161" s="699">
        <v>53</v>
      </c>
      <c r="L161" s="712">
        <v>2</v>
      </c>
      <c r="N161" s="498"/>
      <c r="P161" s="499"/>
      <c r="Q161" s="499"/>
    </row>
    <row r="162" spans="1:22" ht="35.25" customHeight="1">
      <c r="A162" s="693">
        <f t="shared" si="2"/>
        <v>160</v>
      </c>
      <c r="B162" s="693" t="s">
        <v>1161</v>
      </c>
      <c r="C162" s="694" t="s">
        <v>2842</v>
      </c>
      <c r="D162" s="693" t="s">
        <v>2843</v>
      </c>
      <c r="E162" s="693" t="s">
        <v>2249</v>
      </c>
      <c r="F162" s="696" t="s">
        <v>2844</v>
      </c>
      <c r="G162" s="697" t="s">
        <v>2250</v>
      </c>
      <c r="H162" s="698" t="s">
        <v>159</v>
      </c>
      <c r="I162" s="693" t="s">
        <v>159</v>
      </c>
      <c r="J162" s="694" t="s">
        <v>2845</v>
      </c>
      <c r="K162" s="699">
        <v>54</v>
      </c>
      <c r="L162" s="712">
        <v>2</v>
      </c>
      <c r="N162" s="498"/>
      <c r="P162" s="499"/>
      <c r="Q162" s="499"/>
    </row>
    <row r="163" spans="1:22" ht="35.25" customHeight="1">
      <c r="A163" s="693">
        <f t="shared" si="2"/>
        <v>161</v>
      </c>
      <c r="B163" s="693" t="s">
        <v>1161</v>
      </c>
      <c r="C163" s="694" t="s">
        <v>2846</v>
      </c>
      <c r="D163" s="693" t="s">
        <v>2469</v>
      </c>
      <c r="E163" s="693" t="s">
        <v>1055</v>
      </c>
      <c r="F163" s="696" t="s">
        <v>2847</v>
      </c>
      <c r="G163" s="697" t="s">
        <v>2250</v>
      </c>
      <c r="H163" s="698" t="s">
        <v>159</v>
      </c>
      <c r="I163" s="693" t="s">
        <v>159</v>
      </c>
      <c r="J163" s="694" t="s">
        <v>2848</v>
      </c>
      <c r="K163" s="699">
        <v>55</v>
      </c>
      <c r="L163" s="712">
        <v>2</v>
      </c>
      <c r="N163" s="498"/>
      <c r="P163" s="499"/>
      <c r="Q163" s="499"/>
    </row>
    <row r="164" spans="1:22" ht="35.25" customHeight="1">
      <c r="A164" s="693">
        <f t="shared" si="2"/>
        <v>162</v>
      </c>
      <c r="B164" s="693" t="s">
        <v>1161</v>
      </c>
      <c r="C164" s="694" t="s">
        <v>2849</v>
      </c>
      <c r="D164" s="693" t="s">
        <v>2850</v>
      </c>
      <c r="E164" s="693" t="s">
        <v>1055</v>
      </c>
      <c r="F164" s="696" t="s">
        <v>2851</v>
      </c>
      <c r="G164" s="697" t="s">
        <v>2250</v>
      </c>
      <c r="H164" s="698" t="s">
        <v>159</v>
      </c>
      <c r="I164" s="693" t="s">
        <v>159</v>
      </c>
      <c r="J164" s="694" t="s">
        <v>2852</v>
      </c>
      <c r="K164" s="699">
        <v>56</v>
      </c>
      <c r="L164" s="712">
        <v>2</v>
      </c>
      <c r="N164" s="498"/>
      <c r="P164" s="499"/>
      <c r="Q164" s="499"/>
    </row>
    <row r="165" spans="1:22" ht="35.25" customHeight="1">
      <c r="A165" s="693">
        <f t="shared" si="2"/>
        <v>163</v>
      </c>
      <c r="B165" s="693" t="s">
        <v>1161</v>
      </c>
      <c r="C165" s="694" t="s">
        <v>2853</v>
      </c>
      <c r="D165" s="693" t="s">
        <v>2854</v>
      </c>
      <c r="E165" s="693" t="s">
        <v>2248</v>
      </c>
      <c r="F165" s="696" t="s">
        <v>2855</v>
      </c>
      <c r="G165" s="697" t="s">
        <v>2250</v>
      </c>
      <c r="H165" s="698" t="s">
        <v>159</v>
      </c>
      <c r="I165" s="693" t="s">
        <v>159</v>
      </c>
      <c r="J165" s="694" t="s">
        <v>2856</v>
      </c>
      <c r="K165" s="699">
        <v>57</v>
      </c>
      <c r="L165" s="712">
        <v>2</v>
      </c>
      <c r="N165" s="498"/>
      <c r="P165" s="499"/>
      <c r="Q165" s="499"/>
    </row>
    <row r="166" spans="1:22" ht="35.25" customHeight="1">
      <c r="A166" s="693">
        <f t="shared" si="2"/>
        <v>164</v>
      </c>
      <c r="B166" s="693" t="s">
        <v>1161</v>
      </c>
      <c r="C166" s="694" t="s">
        <v>2857</v>
      </c>
      <c r="D166" s="693" t="s">
        <v>2858</v>
      </c>
      <c r="E166" s="693" t="s">
        <v>1055</v>
      </c>
      <c r="F166" s="696" t="s">
        <v>2859</v>
      </c>
      <c r="G166" s="697" t="s">
        <v>2250</v>
      </c>
      <c r="H166" s="698" t="s">
        <v>159</v>
      </c>
      <c r="I166" s="693" t="s">
        <v>159</v>
      </c>
      <c r="J166" s="694" t="s">
        <v>2860</v>
      </c>
      <c r="K166" s="699">
        <v>58</v>
      </c>
      <c r="L166" s="712">
        <v>2</v>
      </c>
      <c r="N166" s="498"/>
      <c r="P166" s="499"/>
      <c r="Q166" s="499"/>
    </row>
    <row r="167" spans="1:22" ht="35.25" customHeight="1">
      <c r="A167" s="693">
        <f t="shared" si="2"/>
        <v>165</v>
      </c>
      <c r="B167" s="693" t="s">
        <v>1161</v>
      </c>
      <c r="C167" s="694" t="s">
        <v>2857</v>
      </c>
      <c r="D167" s="693" t="s">
        <v>2858</v>
      </c>
      <c r="E167" s="693" t="s">
        <v>1055</v>
      </c>
      <c r="F167" s="696" t="s">
        <v>2859</v>
      </c>
      <c r="G167" s="697" t="s">
        <v>2250</v>
      </c>
      <c r="H167" s="698" t="s">
        <v>159</v>
      </c>
      <c r="I167" s="693" t="s">
        <v>159</v>
      </c>
      <c r="J167" s="694" t="s">
        <v>2860</v>
      </c>
      <c r="K167" s="699">
        <v>59</v>
      </c>
      <c r="L167" s="712">
        <v>2</v>
      </c>
      <c r="N167" s="498"/>
      <c r="P167" s="499"/>
      <c r="Q167" s="499"/>
    </row>
    <row r="168" spans="1:22" ht="35.25" customHeight="1">
      <c r="A168" s="693">
        <f t="shared" si="2"/>
        <v>166</v>
      </c>
      <c r="B168" s="693" t="s">
        <v>1161</v>
      </c>
      <c r="C168" s="694" t="s">
        <v>2857</v>
      </c>
      <c r="D168" s="693" t="s">
        <v>2858</v>
      </c>
      <c r="E168" s="693" t="s">
        <v>1055</v>
      </c>
      <c r="F168" s="696" t="s">
        <v>2859</v>
      </c>
      <c r="G168" s="697" t="s">
        <v>2250</v>
      </c>
      <c r="H168" s="698" t="s">
        <v>159</v>
      </c>
      <c r="I168" s="693" t="s">
        <v>159</v>
      </c>
      <c r="J168" s="694" t="s">
        <v>2860</v>
      </c>
      <c r="K168" s="699">
        <v>60</v>
      </c>
      <c r="L168" s="712">
        <v>2</v>
      </c>
      <c r="N168" s="498"/>
      <c r="P168" s="499"/>
      <c r="Q168" s="499"/>
    </row>
    <row r="169" spans="1:22" ht="35.25" customHeight="1">
      <c r="A169" s="693">
        <f t="shared" si="2"/>
        <v>167</v>
      </c>
      <c r="B169" s="693" t="s">
        <v>1161</v>
      </c>
      <c r="C169" s="694" t="s">
        <v>2857</v>
      </c>
      <c r="D169" s="693" t="s">
        <v>2858</v>
      </c>
      <c r="E169" s="693" t="s">
        <v>1055</v>
      </c>
      <c r="F169" s="696" t="s">
        <v>2859</v>
      </c>
      <c r="G169" s="697" t="s">
        <v>2250</v>
      </c>
      <c r="H169" s="698" t="s">
        <v>159</v>
      </c>
      <c r="I169" s="693" t="s">
        <v>159</v>
      </c>
      <c r="J169" s="694" t="s">
        <v>2860</v>
      </c>
      <c r="K169" s="699">
        <v>61</v>
      </c>
      <c r="L169" s="712">
        <v>2</v>
      </c>
      <c r="N169" s="498"/>
      <c r="P169" s="499"/>
      <c r="Q169" s="499"/>
    </row>
    <row r="170" spans="1:22" ht="35.25" hidden="1" customHeight="1">
      <c r="A170" s="681">
        <f t="shared" si="2"/>
        <v>168</v>
      </c>
      <c r="B170" s="681" t="s">
        <v>1162</v>
      </c>
      <c r="C170" s="682" t="s">
        <v>2861</v>
      </c>
      <c r="D170" s="681" t="s">
        <v>2862</v>
      </c>
      <c r="E170" s="681" t="s">
        <v>2249</v>
      </c>
      <c r="F170" s="684" t="s">
        <v>2863</v>
      </c>
      <c r="G170" s="685" t="s">
        <v>2250</v>
      </c>
      <c r="H170" s="686" t="s">
        <v>159</v>
      </c>
      <c r="I170" s="681" t="s">
        <v>159</v>
      </c>
      <c r="J170" s="682" t="s">
        <v>2864</v>
      </c>
      <c r="K170" s="687">
        <v>1</v>
      </c>
      <c r="L170" s="712">
        <v>1</v>
      </c>
      <c r="N170" s="498"/>
      <c r="P170" s="499"/>
      <c r="Q170" s="499"/>
    </row>
    <row r="171" spans="1:22" ht="35.25" hidden="1" customHeight="1">
      <c r="A171" s="681">
        <f t="shared" si="2"/>
        <v>169</v>
      </c>
      <c r="B171" s="681" t="s">
        <v>1162</v>
      </c>
      <c r="C171" s="719" t="s">
        <v>2865</v>
      </c>
      <c r="D171" s="681" t="s">
        <v>2866</v>
      </c>
      <c r="E171" s="681" t="s">
        <v>1055</v>
      </c>
      <c r="F171" s="719" t="s">
        <v>2867</v>
      </c>
      <c r="G171" s="685" t="s">
        <v>2250</v>
      </c>
      <c r="H171" s="686" t="s">
        <v>159</v>
      </c>
      <c r="I171" s="681" t="s">
        <v>159</v>
      </c>
      <c r="J171" s="682" t="s">
        <v>2868</v>
      </c>
      <c r="K171" s="687">
        <v>2</v>
      </c>
      <c r="L171" s="712">
        <v>1</v>
      </c>
      <c r="N171" s="498"/>
      <c r="P171" s="499"/>
      <c r="Q171" s="499"/>
    </row>
    <row r="172" spans="1:22" ht="35.25" hidden="1" customHeight="1">
      <c r="A172" s="681">
        <f t="shared" si="2"/>
        <v>170</v>
      </c>
      <c r="B172" s="681" t="s">
        <v>1162</v>
      </c>
      <c r="C172" s="682" t="s">
        <v>2869</v>
      </c>
      <c r="D172" s="681" t="s">
        <v>2866</v>
      </c>
      <c r="E172" s="681" t="s">
        <v>1055</v>
      </c>
      <c r="F172" s="684" t="s">
        <v>2867</v>
      </c>
      <c r="G172" s="685" t="s">
        <v>2250</v>
      </c>
      <c r="H172" s="686" t="s">
        <v>159</v>
      </c>
      <c r="I172" s="681" t="s">
        <v>159</v>
      </c>
      <c r="J172" s="682" t="s">
        <v>2868</v>
      </c>
      <c r="K172" s="687">
        <v>3</v>
      </c>
      <c r="L172" s="496">
        <v>1</v>
      </c>
      <c r="M172" s="411"/>
      <c r="N172" s="498"/>
      <c r="O172" s="411"/>
      <c r="P172" s="1"/>
      <c r="Q172" s="1"/>
      <c r="R172" s="411"/>
      <c r="S172" s="411"/>
      <c r="T172" s="411"/>
      <c r="U172" s="411"/>
      <c r="V172" s="411"/>
    </row>
    <row r="173" spans="1:22" ht="35.25" hidden="1" customHeight="1">
      <c r="A173" s="681">
        <f t="shared" si="2"/>
        <v>171</v>
      </c>
      <c r="B173" s="681" t="s">
        <v>1162</v>
      </c>
      <c r="C173" s="682" t="s">
        <v>2870</v>
      </c>
      <c r="D173" s="714" t="s">
        <v>2871</v>
      </c>
      <c r="E173" s="681" t="s">
        <v>2249</v>
      </c>
      <c r="F173" s="684" t="s">
        <v>2872</v>
      </c>
      <c r="G173" s="685" t="s">
        <v>2250</v>
      </c>
      <c r="H173" s="686" t="s">
        <v>159</v>
      </c>
      <c r="I173" s="681" t="s">
        <v>159</v>
      </c>
      <c r="J173" s="682" t="s">
        <v>2873</v>
      </c>
      <c r="K173" s="687">
        <v>4</v>
      </c>
      <c r="L173" s="496">
        <v>1</v>
      </c>
      <c r="M173" s="411"/>
      <c r="N173" s="498"/>
      <c r="O173" s="411"/>
      <c r="P173" s="1"/>
      <c r="Q173" s="1"/>
      <c r="R173" s="411"/>
      <c r="S173" s="411"/>
      <c r="T173" s="411"/>
      <c r="U173" s="411"/>
      <c r="V173" s="411"/>
    </row>
    <row r="174" spans="1:22" ht="35.25" hidden="1" customHeight="1">
      <c r="A174" s="681">
        <f t="shared" si="2"/>
        <v>172</v>
      </c>
      <c r="B174" s="681" t="s">
        <v>1162</v>
      </c>
      <c r="C174" s="682" t="s">
        <v>2874</v>
      </c>
      <c r="D174" s="714" t="s">
        <v>2354</v>
      </c>
      <c r="E174" s="681" t="s">
        <v>1055</v>
      </c>
      <c r="F174" s="684" t="s">
        <v>2875</v>
      </c>
      <c r="G174" s="685" t="s">
        <v>2250</v>
      </c>
      <c r="H174" s="686" t="s">
        <v>159</v>
      </c>
      <c r="I174" s="681" t="s">
        <v>159</v>
      </c>
      <c r="J174" s="682" t="s">
        <v>2876</v>
      </c>
      <c r="K174" s="687">
        <v>5</v>
      </c>
      <c r="L174" s="496">
        <v>1</v>
      </c>
      <c r="M174" s="411"/>
      <c r="N174" s="498"/>
      <c r="O174" s="411"/>
      <c r="P174" s="1"/>
      <c r="Q174" s="1"/>
      <c r="R174" s="411"/>
      <c r="S174" s="411"/>
      <c r="T174" s="411"/>
      <c r="U174" s="411"/>
      <c r="V174" s="411"/>
    </row>
    <row r="175" spans="1:22" ht="35.25" hidden="1" customHeight="1">
      <c r="A175" s="681">
        <f t="shared" si="2"/>
        <v>173</v>
      </c>
      <c r="B175" s="681" t="s">
        <v>1162</v>
      </c>
      <c r="C175" s="682" t="s">
        <v>2877</v>
      </c>
      <c r="D175" s="681" t="s">
        <v>2354</v>
      </c>
      <c r="E175" s="681" t="s">
        <v>1055</v>
      </c>
      <c r="F175" s="684" t="s">
        <v>2875</v>
      </c>
      <c r="G175" s="685" t="s">
        <v>2250</v>
      </c>
      <c r="H175" s="686" t="s">
        <v>159</v>
      </c>
      <c r="I175" s="681" t="s">
        <v>159</v>
      </c>
      <c r="J175" s="682" t="s">
        <v>2876</v>
      </c>
      <c r="K175" s="687">
        <v>6</v>
      </c>
      <c r="L175" s="496">
        <v>1</v>
      </c>
      <c r="M175" s="411"/>
      <c r="N175" s="498"/>
      <c r="O175" s="411"/>
      <c r="P175" s="1"/>
      <c r="Q175" s="1"/>
      <c r="R175" s="411"/>
      <c r="S175" s="411"/>
      <c r="T175" s="411"/>
      <c r="U175" s="411"/>
      <c r="V175" s="411"/>
    </row>
    <row r="176" spans="1:22" ht="35.25" hidden="1" customHeight="1">
      <c r="A176" s="681">
        <f t="shared" si="2"/>
        <v>174</v>
      </c>
      <c r="B176" s="681" t="s">
        <v>1162</v>
      </c>
      <c r="C176" s="682" t="s">
        <v>2878</v>
      </c>
      <c r="D176" s="688" t="s">
        <v>2512</v>
      </c>
      <c r="E176" s="681" t="s">
        <v>1055</v>
      </c>
      <c r="F176" s="684" t="s">
        <v>2879</v>
      </c>
      <c r="G176" s="685" t="s">
        <v>2250</v>
      </c>
      <c r="H176" s="686" t="s">
        <v>159</v>
      </c>
      <c r="I176" s="681" t="s">
        <v>159</v>
      </c>
      <c r="J176" s="682" t="s">
        <v>2880</v>
      </c>
      <c r="K176" s="687">
        <v>7</v>
      </c>
      <c r="L176" s="496">
        <v>1</v>
      </c>
      <c r="N176" s="498"/>
      <c r="P176" s="499"/>
      <c r="Q176" s="499"/>
    </row>
    <row r="177" spans="1:22" ht="35.25" hidden="1" customHeight="1">
      <c r="A177" s="681">
        <f t="shared" si="2"/>
        <v>175</v>
      </c>
      <c r="B177" s="681" t="s">
        <v>1162</v>
      </c>
      <c r="C177" s="682" t="s">
        <v>2881</v>
      </c>
      <c r="D177" s="681" t="s">
        <v>2362</v>
      </c>
      <c r="E177" s="681" t="s">
        <v>2249</v>
      </c>
      <c r="F177" s="684" t="s">
        <v>2882</v>
      </c>
      <c r="G177" s="685" t="s">
        <v>2250</v>
      </c>
      <c r="H177" s="686" t="s">
        <v>159</v>
      </c>
      <c r="I177" s="681" t="s">
        <v>159</v>
      </c>
      <c r="J177" s="682" t="s">
        <v>2883</v>
      </c>
      <c r="K177" s="687">
        <v>8</v>
      </c>
      <c r="L177" s="710">
        <v>1</v>
      </c>
      <c r="M177" s="411"/>
      <c r="N177" s="498"/>
      <c r="O177" s="411"/>
      <c r="P177" s="1"/>
      <c r="Q177" s="1"/>
      <c r="R177" s="411"/>
      <c r="S177" s="411"/>
      <c r="T177" s="411"/>
      <c r="U177" s="411"/>
      <c r="V177" s="411"/>
    </row>
    <row r="178" spans="1:22" ht="35.25" hidden="1" customHeight="1">
      <c r="A178" s="681">
        <f t="shared" si="2"/>
        <v>176</v>
      </c>
      <c r="B178" s="681" t="s">
        <v>1162</v>
      </c>
      <c r="C178" s="682" t="s">
        <v>2884</v>
      </c>
      <c r="D178" s="681" t="s">
        <v>2885</v>
      </c>
      <c r="E178" s="681" t="s">
        <v>2249</v>
      </c>
      <c r="F178" s="684" t="s">
        <v>2886</v>
      </c>
      <c r="G178" s="685" t="s">
        <v>2250</v>
      </c>
      <c r="H178" s="686" t="s">
        <v>159</v>
      </c>
      <c r="I178" s="681" t="s">
        <v>159</v>
      </c>
      <c r="J178" s="682" t="s">
        <v>2887</v>
      </c>
      <c r="K178" s="687">
        <v>9</v>
      </c>
      <c r="L178" s="710">
        <v>1</v>
      </c>
      <c r="M178" s="411"/>
      <c r="N178" s="498"/>
      <c r="O178" s="411"/>
      <c r="P178" s="1"/>
      <c r="Q178" s="1"/>
      <c r="R178" s="411"/>
      <c r="S178" s="411"/>
      <c r="T178" s="411"/>
      <c r="U178" s="411"/>
      <c r="V178" s="411"/>
    </row>
    <row r="179" spans="1:22" ht="35.25" hidden="1" customHeight="1">
      <c r="A179" s="681">
        <f t="shared" si="2"/>
        <v>177</v>
      </c>
      <c r="B179" s="681" t="s">
        <v>1162</v>
      </c>
      <c r="C179" s="682" t="s">
        <v>2888</v>
      </c>
      <c r="D179" s="681" t="s">
        <v>2889</v>
      </c>
      <c r="E179" s="681" t="s">
        <v>1055</v>
      </c>
      <c r="F179" s="684" t="s">
        <v>2890</v>
      </c>
      <c r="G179" s="685" t="s">
        <v>2250</v>
      </c>
      <c r="H179" s="686" t="s">
        <v>159</v>
      </c>
      <c r="I179" s="681" t="s">
        <v>159</v>
      </c>
      <c r="J179" s="682" t="s">
        <v>2891</v>
      </c>
      <c r="K179" s="687">
        <v>10</v>
      </c>
      <c r="L179" s="712">
        <v>1</v>
      </c>
      <c r="N179" s="498"/>
      <c r="P179" s="499"/>
      <c r="Q179" s="499"/>
    </row>
    <row r="180" spans="1:22" ht="35.25" hidden="1" customHeight="1">
      <c r="A180" s="681">
        <f t="shared" si="2"/>
        <v>178</v>
      </c>
      <c r="B180" s="681" t="s">
        <v>1162</v>
      </c>
      <c r="C180" s="682" t="s">
        <v>2892</v>
      </c>
      <c r="D180" s="681" t="s">
        <v>2893</v>
      </c>
      <c r="E180" s="681" t="s">
        <v>1055</v>
      </c>
      <c r="F180" s="684" t="s">
        <v>2894</v>
      </c>
      <c r="G180" s="685" t="s">
        <v>2250</v>
      </c>
      <c r="H180" s="686" t="s">
        <v>159</v>
      </c>
      <c r="I180" s="681" t="s">
        <v>159</v>
      </c>
      <c r="J180" s="682" t="s">
        <v>2895</v>
      </c>
      <c r="K180" s="687">
        <v>11</v>
      </c>
      <c r="L180" s="712">
        <v>1</v>
      </c>
      <c r="N180" s="498"/>
      <c r="P180" s="499"/>
      <c r="Q180" s="499"/>
    </row>
    <row r="181" spans="1:22" ht="35.25" hidden="1" customHeight="1">
      <c r="A181" s="681">
        <f t="shared" si="2"/>
        <v>179</v>
      </c>
      <c r="B181" s="681" t="s">
        <v>1162</v>
      </c>
      <c r="C181" s="682" t="s">
        <v>2896</v>
      </c>
      <c r="D181" s="681" t="s">
        <v>2735</v>
      </c>
      <c r="E181" s="681" t="s">
        <v>1055</v>
      </c>
      <c r="F181" s="684" t="s">
        <v>2897</v>
      </c>
      <c r="G181" s="685" t="s">
        <v>2250</v>
      </c>
      <c r="H181" s="686" t="s">
        <v>159</v>
      </c>
      <c r="I181" s="681" t="s">
        <v>159</v>
      </c>
      <c r="J181" s="682" t="s">
        <v>2898</v>
      </c>
      <c r="K181" s="687">
        <v>12</v>
      </c>
      <c r="L181" s="712">
        <v>1</v>
      </c>
      <c r="N181" s="498"/>
      <c r="P181" s="499"/>
      <c r="Q181" s="499"/>
    </row>
    <row r="182" spans="1:22" ht="35.25" hidden="1" customHeight="1">
      <c r="A182" s="681">
        <f t="shared" si="2"/>
        <v>180</v>
      </c>
      <c r="B182" s="681" t="s">
        <v>1162</v>
      </c>
      <c r="C182" s="682" t="s">
        <v>2899</v>
      </c>
      <c r="D182" s="688" t="s">
        <v>2522</v>
      </c>
      <c r="E182" s="681" t="s">
        <v>1055</v>
      </c>
      <c r="F182" s="684" t="s">
        <v>2900</v>
      </c>
      <c r="G182" s="685" t="s">
        <v>2250</v>
      </c>
      <c r="H182" s="686" t="s">
        <v>159</v>
      </c>
      <c r="I182" s="681" t="s">
        <v>159</v>
      </c>
      <c r="J182" s="682" t="s">
        <v>2880</v>
      </c>
      <c r="K182" s="687">
        <v>13</v>
      </c>
      <c r="L182" s="496">
        <v>1</v>
      </c>
      <c r="N182" s="498"/>
      <c r="P182" s="499"/>
      <c r="Q182" s="499"/>
    </row>
    <row r="183" spans="1:22" ht="35.25" hidden="1" customHeight="1">
      <c r="A183" s="681">
        <f t="shared" si="2"/>
        <v>181</v>
      </c>
      <c r="B183" s="681" t="s">
        <v>1162</v>
      </c>
      <c r="C183" s="682" t="s">
        <v>2901</v>
      </c>
      <c r="D183" s="688" t="s">
        <v>2622</v>
      </c>
      <c r="E183" s="681" t="s">
        <v>1055</v>
      </c>
      <c r="F183" s="684" t="s">
        <v>2902</v>
      </c>
      <c r="G183" s="685" t="s">
        <v>2250</v>
      </c>
      <c r="H183" s="686" t="s">
        <v>159</v>
      </c>
      <c r="I183" s="681" t="s">
        <v>159</v>
      </c>
      <c r="J183" s="682" t="s">
        <v>2903</v>
      </c>
      <c r="K183" s="687">
        <v>14</v>
      </c>
      <c r="L183" s="496">
        <v>1</v>
      </c>
      <c r="N183" s="498"/>
      <c r="P183" s="499"/>
      <c r="Q183" s="499"/>
    </row>
    <row r="184" spans="1:22" ht="35.25" hidden="1" customHeight="1">
      <c r="A184" s="681">
        <f t="shared" si="2"/>
        <v>182</v>
      </c>
      <c r="B184" s="681" t="s">
        <v>1162</v>
      </c>
      <c r="C184" s="682" t="s">
        <v>2904</v>
      </c>
      <c r="D184" s="681" t="s">
        <v>2905</v>
      </c>
      <c r="E184" s="681" t="s">
        <v>1055</v>
      </c>
      <c r="F184" s="684" t="s">
        <v>2906</v>
      </c>
      <c r="G184" s="685" t="s">
        <v>2250</v>
      </c>
      <c r="H184" s="686" t="s">
        <v>159</v>
      </c>
      <c r="I184" s="681" t="s">
        <v>159</v>
      </c>
      <c r="J184" s="682" t="s">
        <v>2880</v>
      </c>
      <c r="K184" s="687">
        <v>15</v>
      </c>
      <c r="L184" s="712">
        <v>1</v>
      </c>
      <c r="N184" s="498"/>
      <c r="P184" s="499"/>
      <c r="Q184" s="499"/>
    </row>
    <row r="185" spans="1:22" ht="35.25" hidden="1" customHeight="1">
      <c r="A185" s="681">
        <f t="shared" si="2"/>
        <v>183</v>
      </c>
      <c r="B185" s="681" t="s">
        <v>1162</v>
      </c>
      <c r="C185" s="682" t="s">
        <v>2907</v>
      </c>
      <c r="D185" s="681" t="s">
        <v>2330</v>
      </c>
      <c r="E185" s="681" t="s">
        <v>1055</v>
      </c>
      <c r="F185" s="684" t="s">
        <v>2908</v>
      </c>
      <c r="G185" s="685" t="s">
        <v>2250</v>
      </c>
      <c r="H185" s="686" t="s">
        <v>159</v>
      </c>
      <c r="I185" s="681" t="s">
        <v>159</v>
      </c>
      <c r="J185" s="682" t="s">
        <v>2909</v>
      </c>
      <c r="K185" s="687">
        <v>16</v>
      </c>
      <c r="L185" s="712">
        <v>1</v>
      </c>
      <c r="N185" s="498"/>
      <c r="P185" s="499"/>
      <c r="Q185" s="499"/>
    </row>
    <row r="186" spans="1:22" ht="35.25" hidden="1" customHeight="1">
      <c r="A186" s="681">
        <f t="shared" si="2"/>
        <v>184</v>
      </c>
      <c r="B186" s="681" t="s">
        <v>1162</v>
      </c>
      <c r="C186" s="682" t="s">
        <v>2910</v>
      </c>
      <c r="D186" s="681" t="s">
        <v>2911</v>
      </c>
      <c r="E186" s="681" t="s">
        <v>1055</v>
      </c>
      <c r="F186" s="684" t="s">
        <v>2912</v>
      </c>
      <c r="G186" s="685" t="s">
        <v>2250</v>
      </c>
      <c r="H186" s="686" t="s">
        <v>159</v>
      </c>
      <c r="I186" s="681" t="s">
        <v>159</v>
      </c>
      <c r="J186" s="682" t="s">
        <v>2913</v>
      </c>
      <c r="K186" s="687">
        <v>17</v>
      </c>
      <c r="L186" s="712">
        <v>1</v>
      </c>
      <c r="N186" s="498"/>
      <c r="P186" s="499"/>
      <c r="Q186" s="499"/>
    </row>
    <row r="187" spans="1:22" ht="35.25" hidden="1" customHeight="1">
      <c r="A187" s="681">
        <f t="shared" si="2"/>
        <v>185</v>
      </c>
      <c r="B187" s="681" t="s">
        <v>1162</v>
      </c>
      <c r="C187" s="682" t="s">
        <v>2914</v>
      </c>
      <c r="D187" s="688" t="s">
        <v>2915</v>
      </c>
      <c r="E187" s="681" t="s">
        <v>1055</v>
      </c>
      <c r="F187" s="684" t="s">
        <v>2916</v>
      </c>
      <c r="G187" s="685" t="s">
        <v>2250</v>
      </c>
      <c r="H187" s="686" t="s">
        <v>159</v>
      </c>
      <c r="I187" s="681" t="s">
        <v>159</v>
      </c>
      <c r="J187" s="682" t="s">
        <v>2880</v>
      </c>
      <c r="K187" s="687">
        <v>18</v>
      </c>
      <c r="L187" s="496">
        <v>1</v>
      </c>
      <c r="N187" s="498"/>
      <c r="P187" s="499"/>
      <c r="Q187" s="499"/>
    </row>
    <row r="188" spans="1:22" ht="35.25" hidden="1" customHeight="1">
      <c r="A188" s="681">
        <f t="shared" si="2"/>
        <v>186</v>
      </c>
      <c r="B188" s="681" t="s">
        <v>1162</v>
      </c>
      <c r="C188" s="682" t="s">
        <v>2917</v>
      </c>
      <c r="D188" s="688" t="s">
        <v>2918</v>
      </c>
      <c r="E188" s="681" t="s">
        <v>1055</v>
      </c>
      <c r="F188" s="684" t="s">
        <v>2919</v>
      </c>
      <c r="G188" s="685" t="s">
        <v>2250</v>
      </c>
      <c r="H188" s="686" t="s">
        <v>159</v>
      </c>
      <c r="I188" s="681" t="s">
        <v>159</v>
      </c>
      <c r="J188" s="682" t="s">
        <v>2920</v>
      </c>
      <c r="K188" s="687">
        <v>19</v>
      </c>
      <c r="L188" s="496">
        <v>1</v>
      </c>
      <c r="N188" s="498"/>
      <c r="P188" s="499"/>
      <c r="Q188" s="499"/>
    </row>
    <row r="189" spans="1:22" ht="35.25" hidden="1" customHeight="1">
      <c r="A189" s="681">
        <f t="shared" si="2"/>
        <v>187</v>
      </c>
      <c r="B189" s="681" t="s">
        <v>1162</v>
      </c>
      <c r="C189" s="682" t="s">
        <v>2921</v>
      </c>
      <c r="D189" s="688" t="s">
        <v>2918</v>
      </c>
      <c r="E189" s="681" t="s">
        <v>2249</v>
      </c>
      <c r="F189" s="684" t="s">
        <v>2922</v>
      </c>
      <c r="G189" s="685" t="s">
        <v>2250</v>
      </c>
      <c r="H189" s="686" t="s">
        <v>159</v>
      </c>
      <c r="I189" s="681" t="s">
        <v>159</v>
      </c>
      <c r="J189" s="682" t="s">
        <v>2923</v>
      </c>
      <c r="K189" s="687">
        <v>20</v>
      </c>
      <c r="L189" s="496">
        <v>1</v>
      </c>
      <c r="N189" s="498"/>
      <c r="P189" s="499"/>
      <c r="Q189" s="499"/>
    </row>
    <row r="190" spans="1:22" ht="35.25" hidden="1" customHeight="1">
      <c r="A190" s="681">
        <f t="shared" si="2"/>
        <v>188</v>
      </c>
      <c r="B190" s="681" t="s">
        <v>1162</v>
      </c>
      <c r="C190" s="682" t="s">
        <v>2924</v>
      </c>
      <c r="D190" s="688" t="s">
        <v>2925</v>
      </c>
      <c r="E190" s="681" t="s">
        <v>1055</v>
      </c>
      <c r="F190" s="684" t="s">
        <v>2926</v>
      </c>
      <c r="G190" s="685" t="s">
        <v>2250</v>
      </c>
      <c r="H190" s="686" t="s">
        <v>159</v>
      </c>
      <c r="I190" s="681" t="s">
        <v>159</v>
      </c>
      <c r="J190" s="682" t="s">
        <v>2880</v>
      </c>
      <c r="K190" s="687">
        <v>21</v>
      </c>
      <c r="L190" s="496">
        <v>1</v>
      </c>
      <c r="N190" s="498"/>
      <c r="P190" s="499"/>
      <c r="Q190" s="499"/>
    </row>
    <row r="191" spans="1:22" ht="35.25" hidden="1" customHeight="1">
      <c r="A191" s="681">
        <f t="shared" si="2"/>
        <v>189</v>
      </c>
      <c r="B191" s="681" t="s">
        <v>1162</v>
      </c>
      <c r="C191" s="682" t="s">
        <v>2927</v>
      </c>
      <c r="D191" s="688" t="s">
        <v>2925</v>
      </c>
      <c r="E191" s="681" t="s">
        <v>1055</v>
      </c>
      <c r="F191" s="684" t="s">
        <v>2928</v>
      </c>
      <c r="G191" s="685" t="s">
        <v>2250</v>
      </c>
      <c r="H191" s="686" t="s">
        <v>159</v>
      </c>
      <c r="I191" s="681" t="s">
        <v>159</v>
      </c>
      <c r="J191" s="682" t="s">
        <v>2880</v>
      </c>
      <c r="K191" s="687">
        <v>22</v>
      </c>
      <c r="L191" s="496">
        <v>1</v>
      </c>
      <c r="N191" s="498"/>
      <c r="P191" s="499"/>
      <c r="Q191" s="499"/>
    </row>
    <row r="192" spans="1:22" ht="35.25" hidden="1" customHeight="1">
      <c r="A192" s="681">
        <f t="shared" si="2"/>
        <v>190</v>
      </c>
      <c r="B192" s="681" t="s">
        <v>1162</v>
      </c>
      <c r="C192" s="682" t="s">
        <v>2929</v>
      </c>
      <c r="D192" s="691" t="s">
        <v>2925</v>
      </c>
      <c r="E192" s="681" t="s">
        <v>1055</v>
      </c>
      <c r="F192" s="684" t="s">
        <v>2930</v>
      </c>
      <c r="G192" s="685" t="s">
        <v>2250</v>
      </c>
      <c r="H192" s="686" t="s">
        <v>159</v>
      </c>
      <c r="I192" s="681" t="s">
        <v>159</v>
      </c>
      <c r="J192" s="682" t="s">
        <v>2920</v>
      </c>
      <c r="K192" s="687">
        <v>23</v>
      </c>
      <c r="L192" s="496">
        <v>1</v>
      </c>
      <c r="M192" s="411"/>
      <c r="N192" s="498"/>
      <c r="O192" s="411"/>
      <c r="P192" s="1"/>
      <c r="Q192" s="1"/>
      <c r="R192" s="411"/>
      <c r="S192" s="411"/>
      <c r="T192" s="411"/>
      <c r="U192" s="411"/>
      <c r="V192" s="411"/>
    </row>
    <row r="193" spans="1:22" ht="35.25" hidden="1" customHeight="1">
      <c r="A193" s="681">
        <f t="shared" si="2"/>
        <v>191</v>
      </c>
      <c r="B193" s="681" t="s">
        <v>1162</v>
      </c>
      <c r="C193" s="682" t="s">
        <v>2931</v>
      </c>
      <c r="D193" s="691" t="s">
        <v>2645</v>
      </c>
      <c r="E193" s="681" t="s">
        <v>2249</v>
      </c>
      <c r="F193" s="684" t="s">
        <v>2932</v>
      </c>
      <c r="G193" s="685" t="s">
        <v>2250</v>
      </c>
      <c r="H193" s="686" t="s">
        <v>159</v>
      </c>
      <c r="I193" s="681" t="s">
        <v>159</v>
      </c>
      <c r="J193" s="682" t="s">
        <v>2933</v>
      </c>
      <c r="K193" s="687">
        <v>24</v>
      </c>
      <c r="L193" s="496">
        <v>1</v>
      </c>
      <c r="M193" s="411"/>
      <c r="N193" s="498"/>
      <c r="O193" s="411"/>
      <c r="P193" s="1"/>
      <c r="Q193" s="1"/>
      <c r="R193" s="411"/>
      <c r="S193" s="411"/>
      <c r="T193" s="411"/>
      <c r="U193" s="411"/>
      <c r="V193" s="411"/>
    </row>
    <row r="194" spans="1:22" ht="35.25" hidden="1" customHeight="1">
      <c r="A194" s="681">
        <f t="shared" si="2"/>
        <v>192</v>
      </c>
      <c r="B194" s="681" t="s">
        <v>1162</v>
      </c>
      <c r="C194" s="682" t="s">
        <v>2934</v>
      </c>
      <c r="D194" s="691" t="s">
        <v>2783</v>
      </c>
      <c r="E194" s="681" t="s">
        <v>1055</v>
      </c>
      <c r="F194" s="684" t="s">
        <v>2935</v>
      </c>
      <c r="G194" s="685" t="s">
        <v>2250</v>
      </c>
      <c r="H194" s="686" t="s">
        <v>159</v>
      </c>
      <c r="I194" s="681" t="s">
        <v>159</v>
      </c>
      <c r="J194" s="682" t="s">
        <v>2936</v>
      </c>
      <c r="K194" s="687">
        <v>25</v>
      </c>
      <c r="L194" s="496">
        <v>1</v>
      </c>
      <c r="M194" s="411"/>
      <c r="N194" s="498"/>
      <c r="O194" s="411"/>
      <c r="P194" s="1"/>
      <c r="Q194" s="1"/>
      <c r="R194" s="411"/>
      <c r="S194" s="411"/>
      <c r="T194" s="411"/>
      <c r="U194" s="411"/>
      <c r="V194" s="411"/>
    </row>
    <row r="195" spans="1:22" ht="35.25" hidden="1" customHeight="1">
      <c r="A195" s="681">
        <f t="shared" si="2"/>
        <v>193</v>
      </c>
      <c r="B195" s="681" t="s">
        <v>1162</v>
      </c>
      <c r="C195" s="682" t="s">
        <v>2937</v>
      </c>
      <c r="D195" s="691" t="s">
        <v>2783</v>
      </c>
      <c r="E195" s="681" t="s">
        <v>1055</v>
      </c>
      <c r="F195" s="684" t="s">
        <v>2935</v>
      </c>
      <c r="G195" s="685" t="s">
        <v>2250</v>
      </c>
      <c r="H195" s="686" t="s">
        <v>159</v>
      </c>
      <c r="I195" s="681" t="s">
        <v>159</v>
      </c>
      <c r="J195" s="682" t="s">
        <v>2936</v>
      </c>
      <c r="K195" s="687">
        <v>26</v>
      </c>
      <c r="L195" s="710">
        <v>1</v>
      </c>
      <c r="M195" s="411"/>
      <c r="N195" s="498"/>
      <c r="O195" s="411"/>
      <c r="P195" s="1"/>
      <c r="Q195" s="1"/>
      <c r="R195" s="411"/>
      <c r="S195" s="411"/>
      <c r="T195" s="411"/>
      <c r="U195" s="411"/>
      <c r="V195" s="411"/>
    </row>
    <row r="196" spans="1:22" ht="35.25" hidden="1" customHeight="1">
      <c r="A196" s="681">
        <f t="shared" si="2"/>
        <v>194</v>
      </c>
      <c r="B196" s="681" t="s">
        <v>1162</v>
      </c>
      <c r="C196" s="682" t="s">
        <v>2938</v>
      </c>
      <c r="D196" s="681" t="s">
        <v>2430</v>
      </c>
      <c r="E196" s="681" t="s">
        <v>1055</v>
      </c>
      <c r="F196" s="684" t="s">
        <v>2939</v>
      </c>
      <c r="G196" s="685" t="s">
        <v>2250</v>
      </c>
      <c r="H196" s="686" t="s">
        <v>159</v>
      </c>
      <c r="I196" s="681" t="s">
        <v>159</v>
      </c>
      <c r="J196" s="682" t="s">
        <v>2940</v>
      </c>
      <c r="K196" s="687">
        <v>27</v>
      </c>
      <c r="L196" s="712">
        <v>1</v>
      </c>
      <c r="N196" s="498"/>
      <c r="P196" s="499"/>
      <c r="Q196" s="499"/>
    </row>
    <row r="197" spans="1:22" ht="35.25" hidden="1" customHeight="1">
      <c r="A197" s="681">
        <f t="shared" ref="A197:A260" si="3">A196+1</f>
        <v>195</v>
      </c>
      <c r="B197" s="681" t="s">
        <v>1162</v>
      </c>
      <c r="C197" s="682" t="s">
        <v>2938</v>
      </c>
      <c r="D197" s="681" t="s">
        <v>2430</v>
      </c>
      <c r="E197" s="681" t="s">
        <v>1055</v>
      </c>
      <c r="F197" s="684" t="s">
        <v>2941</v>
      </c>
      <c r="G197" s="685" t="s">
        <v>2250</v>
      </c>
      <c r="H197" s="686" t="s">
        <v>159</v>
      </c>
      <c r="I197" s="681" t="s">
        <v>159</v>
      </c>
      <c r="J197" s="682" t="s">
        <v>2940</v>
      </c>
      <c r="K197" s="687">
        <v>28</v>
      </c>
      <c r="L197" s="712">
        <v>1</v>
      </c>
      <c r="N197" s="498"/>
      <c r="P197" s="499"/>
      <c r="Q197" s="499"/>
    </row>
    <row r="198" spans="1:22" ht="35.25" hidden="1" customHeight="1">
      <c r="A198" s="681">
        <f t="shared" si="3"/>
        <v>196</v>
      </c>
      <c r="B198" s="681" t="s">
        <v>1162</v>
      </c>
      <c r="C198" s="682" t="s">
        <v>2942</v>
      </c>
      <c r="D198" s="681" t="s">
        <v>2430</v>
      </c>
      <c r="E198" s="681" t="s">
        <v>2248</v>
      </c>
      <c r="F198" s="684" t="s">
        <v>2943</v>
      </c>
      <c r="G198" s="685" t="s">
        <v>2250</v>
      </c>
      <c r="H198" s="686" t="s">
        <v>159</v>
      </c>
      <c r="I198" s="681" t="s">
        <v>159</v>
      </c>
      <c r="J198" s="682" t="s">
        <v>2944</v>
      </c>
      <c r="K198" s="687">
        <v>29</v>
      </c>
      <c r="L198" s="712">
        <v>1</v>
      </c>
      <c r="N198" s="498"/>
      <c r="P198" s="499"/>
      <c r="Q198" s="499"/>
    </row>
    <row r="199" spans="1:22" ht="35.25" hidden="1" customHeight="1">
      <c r="A199" s="681">
        <f t="shared" si="3"/>
        <v>197</v>
      </c>
      <c r="B199" s="681" t="s">
        <v>1162</v>
      </c>
      <c r="C199" s="682" t="s">
        <v>2945</v>
      </c>
      <c r="D199" s="681" t="s">
        <v>2946</v>
      </c>
      <c r="E199" s="681" t="s">
        <v>2249</v>
      </c>
      <c r="F199" s="684" t="s">
        <v>2947</v>
      </c>
      <c r="G199" s="685" t="s">
        <v>2250</v>
      </c>
      <c r="H199" s="686" t="s">
        <v>159</v>
      </c>
      <c r="I199" s="681" t="s">
        <v>159</v>
      </c>
      <c r="J199" s="682" t="s">
        <v>2948</v>
      </c>
      <c r="K199" s="687">
        <v>30</v>
      </c>
      <c r="L199" s="712">
        <v>1</v>
      </c>
      <c r="N199" s="498"/>
      <c r="P199" s="499"/>
      <c r="Q199" s="499"/>
    </row>
    <row r="200" spans="1:22" ht="35.25" hidden="1" customHeight="1">
      <c r="A200" s="681">
        <f t="shared" si="3"/>
        <v>198</v>
      </c>
      <c r="B200" s="681" t="s">
        <v>1162</v>
      </c>
      <c r="C200" s="682" t="s">
        <v>2949</v>
      </c>
      <c r="D200" s="681" t="s">
        <v>2652</v>
      </c>
      <c r="E200" s="681" t="s">
        <v>2249</v>
      </c>
      <c r="F200" s="684" t="s">
        <v>2950</v>
      </c>
      <c r="G200" s="685" t="s">
        <v>2250</v>
      </c>
      <c r="H200" s="686" t="s">
        <v>159</v>
      </c>
      <c r="I200" s="681" t="s">
        <v>159</v>
      </c>
      <c r="J200" s="682" t="s">
        <v>2951</v>
      </c>
      <c r="K200" s="687">
        <v>31</v>
      </c>
      <c r="L200" s="712">
        <v>1</v>
      </c>
      <c r="N200" s="498"/>
      <c r="P200" s="499"/>
      <c r="Q200" s="499"/>
    </row>
    <row r="201" spans="1:22" ht="35.25" hidden="1" customHeight="1">
      <c r="A201" s="681">
        <f t="shared" si="3"/>
        <v>199</v>
      </c>
      <c r="B201" s="681" t="s">
        <v>1162</v>
      </c>
      <c r="C201" s="682" t="s">
        <v>2952</v>
      </c>
      <c r="D201" s="681" t="s">
        <v>2454</v>
      </c>
      <c r="E201" s="681" t="s">
        <v>1055</v>
      </c>
      <c r="F201" s="684" t="s">
        <v>2953</v>
      </c>
      <c r="G201" s="685" t="s">
        <v>2250</v>
      </c>
      <c r="H201" s="686" t="s">
        <v>159</v>
      </c>
      <c r="I201" s="681" t="s">
        <v>159</v>
      </c>
      <c r="J201" s="682" t="s">
        <v>2880</v>
      </c>
      <c r="K201" s="687">
        <v>32</v>
      </c>
      <c r="L201" s="712">
        <v>1</v>
      </c>
      <c r="N201" s="498"/>
      <c r="P201" s="499"/>
      <c r="Q201" s="499"/>
    </row>
    <row r="202" spans="1:22" ht="35.25" hidden="1" customHeight="1">
      <c r="A202" s="681">
        <f t="shared" si="3"/>
        <v>200</v>
      </c>
      <c r="B202" s="681" t="s">
        <v>1162</v>
      </c>
      <c r="C202" s="682" t="s">
        <v>2954</v>
      </c>
      <c r="D202" s="688" t="s">
        <v>2955</v>
      </c>
      <c r="E202" s="681" t="s">
        <v>2249</v>
      </c>
      <c r="F202" s="684" t="s">
        <v>2956</v>
      </c>
      <c r="G202" s="685" t="s">
        <v>2250</v>
      </c>
      <c r="H202" s="686" t="s">
        <v>159</v>
      </c>
      <c r="I202" s="681" t="s">
        <v>159</v>
      </c>
      <c r="J202" s="682" t="s">
        <v>2957</v>
      </c>
      <c r="K202" s="687">
        <v>33</v>
      </c>
      <c r="L202" s="496">
        <v>1</v>
      </c>
      <c r="N202" s="498"/>
      <c r="P202" s="499"/>
      <c r="Q202" s="499"/>
    </row>
    <row r="203" spans="1:22" ht="35.25" hidden="1" customHeight="1">
      <c r="A203" s="681">
        <f t="shared" si="3"/>
        <v>201</v>
      </c>
      <c r="B203" s="681" t="s">
        <v>1162</v>
      </c>
      <c r="C203" s="682" t="s">
        <v>2958</v>
      </c>
      <c r="D203" s="688" t="s">
        <v>2656</v>
      </c>
      <c r="E203" s="681" t="s">
        <v>1055</v>
      </c>
      <c r="F203" s="684" t="s">
        <v>2959</v>
      </c>
      <c r="G203" s="685" t="s">
        <v>2250</v>
      </c>
      <c r="H203" s="686" t="s">
        <v>159</v>
      </c>
      <c r="I203" s="681" t="s">
        <v>159</v>
      </c>
      <c r="J203" s="682" t="s">
        <v>2960</v>
      </c>
      <c r="K203" s="687">
        <v>34</v>
      </c>
      <c r="L203" s="496">
        <v>1</v>
      </c>
      <c r="N203" s="498"/>
      <c r="P203" s="499"/>
      <c r="Q203" s="499"/>
    </row>
    <row r="204" spans="1:22" ht="35.25" hidden="1" customHeight="1">
      <c r="A204" s="681">
        <f t="shared" si="3"/>
        <v>202</v>
      </c>
      <c r="B204" s="681" t="s">
        <v>1162</v>
      </c>
      <c r="C204" s="682" t="s">
        <v>2958</v>
      </c>
      <c r="D204" s="688" t="s">
        <v>2656</v>
      </c>
      <c r="E204" s="681" t="s">
        <v>1055</v>
      </c>
      <c r="F204" s="684" t="s">
        <v>2959</v>
      </c>
      <c r="G204" s="685" t="s">
        <v>2250</v>
      </c>
      <c r="H204" s="686" t="s">
        <v>159</v>
      </c>
      <c r="I204" s="681" t="s">
        <v>159</v>
      </c>
      <c r="J204" s="682" t="s">
        <v>2961</v>
      </c>
      <c r="K204" s="687">
        <v>35</v>
      </c>
      <c r="L204" s="496">
        <v>1</v>
      </c>
      <c r="N204" s="498"/>
      <c r="P204" s="499"/>
      <c r="Q204" s="499"/>
    </row>
    <row r="205" spans="1:22" ht="35.25" hidden="1" customHeight="1">
      <c r="A205" s="681">
        <f t="shared" si="3"/>
        <v>203</v>
      </c>
      <c r="B205" s="681" t="s">
        <v>1162</v>
      </c>
      <c r="C205" s="682" t="s">
        <v>2962</v>
      </c>
      <c r="D205" s="688" t="s">
        <v>2656</v>
      </c>
      <c r="E205" s="681" t="s">
        <v>1055</v>
      </c>
      <c r="F205" s="684" t="s">
        <v>2959</v>
      </c>
      <c r="G205" s="685" t="s">
        <v>2250</v>
      </c>
      <c r="H205" s="686" t="s">
        <v>159</v>
      </c>
      <c r="I205" s="681" t="s">
        <v>159</v>
      </c>
      <c r="J205" s="682" t="s">
        <v>2963</v>
      </c>
      <c r="K205" s="687">
        <v>36</v>
      </c>
      <c r="L205" s="496">
        <v>1</v>
      </c>
      <c r="N205" s="498"/>
      <c r="P205" s="499"/>
      <c r="Q205" s="499"/>
    </row>
    <row r="206" spans="1:22" ht="35.25" customHeight="1">
      <c r="A206" s="681">
        <f t="shared" si="3"/>
        <v>204</v>
      </c>
      <c r="B206" s="681" t="s">
        <v>1162</v>
      </c>
      <c r="C206" s="682" t="s">
        <v>2964</v>
      </c>
      <c r="D206" s="688" t="s">
        <v>2830</v>
      </c>
      <c r="E206" s="681" t="s">
        <v>2249</v>
      </c>
      <c r="F206" s="684" t="s">
        <v>2965</v>
      </c>
      <c r="G206" s="685" t="s">
        <v>2250</v>
      </c>
      <c r="H206" s="686" t="s">
        <v>159</v>
      </c>
      <c r="I206" s="681" t="s">
        <v>159</v>
      </c>
      <c r="J206" s="682" t="s">
        <v>2471</v>
      </c>
      <c r="K206" s="687">
        <v>37</v>
      </c>
      <c r="L206" s="496">
        <v>2</v>
      </c>
      <c r="N206" s="498"/>
      <c r="P206" s="499"/>
      <c r="Q206" s="499"/>
    </row>
    <row r="207" spans="1:22" ht="35.25" customHeight="1">
      <c r="A207" s="681">
        <f t="shared" si="3"/>
        <v>205</v>
      </c>
      <c r="B207" s="681" t="s">
        <v>1162</v>
      </c>
      <c r="C207" s="682" t="s">
        <v>2966</v>
      </c>
      <c r="D207" s="688" t="s">
        <v>2967</v>
      </c>
      <c r="E207" s="681" t="s">
        <v>1055</v>
      </c>
      <c r="F207" s="684" t="s">
        <v>2968</v>
      </c>
      <c r="G207" s="685" t="s">
        <v>2250</v>
      </c>
      <c r="H207" s="686" t="s">
        <v>159</v>
      </c>
      <c r="I207" s="681" t="s">
        <v>159</v>
      </c>
      <c r="J207" s="682" t="s">
        <v>2969</v>
      </c>
      <c r="K207" s="687">
        <v>38</v>
      </c>
      <c r="L207" s="496">
        <v>2</v>
      </c>
      <c r="N207" s="498"/>
      <c r="P207" s="499"/>
      <c r="Q207" s="499"/>
    </row>
    <row r="208" spans="1:22" ht="35.25" customHeight="1">
      <c r="A208" s="681">
        <f t="shared" si="3"/>
        <v>206</v>
      </c>
      <c r="B208" s="681" t="s">
        <v>1162</v>
      </c>
      <c r="C208" s="682" t="s">
        <v>2970</v>
      </c>
      <c r="D208" s="688" t="s">
        <v>2971</v>
      </c>
      <c r="E208" s="681" t="s">
        <v>1055</v>
      </c>
      <c r="F208" s="684" t="s">
        <v>2972</v>
      </c>
      <c r="G208" s="685" t="s">
        <v>2250</v>
      </c>
      <c r="H208" s="686" t="s">
        <v>159</v>
      </c>
      <c r="I208" s="681" t="s">
        <v>159</v>
      </c>
      <c r="J208" s="682" t="s">
        <v>2880</v>
      </c>
      <c r="K208" s="687">
        <v>39</v>
      </c>
      <c r="L208" s="496">
        <v>2</v>
      </c>
      <c r="N208" s="498"/>
      <c r="P208" s="499"/>
      <c r="Q208" s="499"/>
    </row>
    <row r="209" spans="1:22" ht="35.25" customHeight="1">
      <c r="A209" s="681">
        <f t="shared" si="3"/>
        <v>207</v>
      </c>
      <c r="B209" s="681" t="s">
        <v>1162</v>
      </c>
      <c r="C209" s="682" t="s">
        <v>2973</v>
      </c>
      <c r="D209" s="688" t="s">
        <v>2664</v>
      </c>
      <c r="E209" s="681" t="s">
        <v>2248</v>
      </c>
      <c r="F209" s="684" t="s">
        <v>2974</v>
      </c>
      <c r="G209" s="685" t="s">
        <v>2250</v>
      </c>
      <c r="H209" s="686" t="s">
        <v>159</v>
      </c>
      <c r="I209" s="681" t="s">
        <v>159</v>
      </c>
      <c r="J209" s="682" t="s">
        <v>2425</v>
      </c>
      <c r="K209" s="687">
        <v>40</v>
      </c>
      <c r="L209" s="496">
        <v>2</v>
      </c>
      <c r="N209" s="498"/>
      <c r="P209" s="499"/>
      <c r="Q209" s="499"/>
    </row>
    <row r="210" spans="1:22" ht="35.25" customHeight="1">
      <c r="A210" s="681">
        <f t="shared" si="3"/>
        <v>208</v>
      </c>
      <c r="B210" s="681" t="s">
        <v>1162</v>
      </c>
      <c r="C210" s="682" t="s">
        <v>2975</v>
      </c>
      <c r="D210" s="688" t="s">
        <v>2971</v>
      </c>
      <c r="E210" s="681" t="s">
        <v>2252</v>
      </c>
      <c r="F210" s="684" t="s">
        <v>2976</v>
      </c>
      <c r="G210" s="685" t="s">
        <v>2250</v>
      </c>
      <c r="H210" s="686" t="s">
        <v>159</v>
      </c>
      <c r="I210" s="681" t="s">
        <v>159</v>
      </c>
      <c r="J210" s="682" t="s">
        <v>2977</v>
      </c>
      <c r="K210" s="687">
        <v>41</v>
      </c>
      <c r="L210" s="496">
        <v>2</v>
      </c>
      <c r="N210" s="498"/>
      <c r="P210" s="499"/>
      <c r="Q210" s="499"/>
    </row>
    <row r="211" spans="1:22" ht="35.25" customHeight="1">
      <c r="A211" s="681">
        <f t="shared" si="3"/>
        <v>209</v>
      </c>
      <c r="B211" s="681" t="s">
        <v>1162</v>
      </c>
      <c r="C211" s="682" t="s">
        <v>2978</v>
      </c>
      <c r="D211" s="688" t="s">
        <v>2823</v>
      </c>
      <c r="E211" s="681" t="s">
        <v>2248</v>
      </c>
      <c r="F211" s="684" t="s">
        <v>2979</v>
      </c>
      <c r="G211" s="685" t="s">
        <v>2250</v>
      </c>
      <c r="H211" s="686" t="s">
        <v>159</v>
      </c>
      <c r="I211" s="681" t="s">
        <v>159</v>
      </c>
      <c r="J211" s="682" t="s">
        <v>2980</v>
      </c>
      <c r="K211" s="687">
        <v>42</v>
      </c>
      <c r="L211" s="496">
        <v>2</v>
      </c>
      <c r="N211" s="498"/>
      <c r="P211" s="499"/>
      <c r="Q211" s="499"/>
    </row>
    <row r="212" spans="1:22" ht="35.25" customHeight="1">
      <c r="A212" s="681">
        <f t="shared" si="3"/>
        <v>210</v>
      </c>
      <c r="B212" s="681" t="s">
        <v>1162</v>
      </c>
      <c r="C212" s="682" t="s">
        <v>2981</v>
      </c>
      <c r="D212" s="688" t="s">
        <v>2982</v>
      </c>
      <c r="E212" s="681" t="s">
        <v>1055</v>
      </c>
      <c r="F212" s="684" t="s">
        <v>2983</v>
      </c>
      <c r="G212" s="685" t="s">
        <v>2250</v>
      </c>
      <c r="H212" s="686" t="s">
        <v>159</v>
      </c>
      <c r="I212" s="681" t="s">
        <v>159</v>
      </c>
      <c r="J212" s="682" t="s">
        <v>2963</v>
      </c>
      <c r="K212" s="687">
        <v>43</v>
      </c>
      <c r="L212" s="496">
        <v>2</v>
      </c>
      <c r="N212" s="498"/>
      <c r="P212" s="499"/>
      <c r="Q212" s="499"/>
    </row>
    <row r="213" spans="1:22" ht="35.25" customHeight="1">
      <c r="A213" s="681">
        <f t="shared" si="3"/>
        <v>211</v>
      </c>
      <c r="B213" s="681" t="s">
        <v>1162</v>
      </c>
      <c r="C213" s="682" t="s">
        <v>2984</v>
      </c>
      <c r="D213" s="688" t="s">
        <v>2473</v>
      </c>
      <c r="E213" s="681" t="s">
        <v>2248</v>
      </c>
      <c r="F213" s="684" t="s">
        <v>2985</v>
      </c>
      <c r="G213" s="685" t="s">
        <v>2250</v>
      </c>
      <c r="H213" s="686" t="s">
        <v>159</v>
      </c>
      <c r="I213" s="681" t="s">
        <v>159</v>
      </c>
      <c r="J213" s="682" t="s">
        <v>2425</v>
      </c>
      <c r="K213" s="687">
        <v>44</v>
      </c>
      <c r="L213" s="496">
        <v>2</v>
      </c>
      <c r="N213" s="498"/>
      <c r="P213" s="499"/>
      <c r="Q213" s="499"/>
    </row>
    <row r="214" spans="1:22" ht="35.25" customHeight="1">
      <c r="A214" s="681">
        <f t="shared" si="3"/>
        <v>212</v>
      </c>
      <c r="B214" s="681" t="s">
        <v>1162</v>
      </c>
      <c r="C214" s="682" t="s">
        <v>2986</v>
      </c>
      <c r="D214" s="688" t="s">
        <v>2987</v>
      </c>
      <c r="E214" s="681" t="s">
        <v>2249</v>
      </c>
      <c r="F214" s="684" t="s">
        <v>2988</v>
      </c>
      <c r="G214" s="685" t="s">
        <v>2250</v>
      </c>
      <c r="H214" s="686" t="s">
        <v>159</v>
      </c>
      <c r="I214" s="681" t="s">
        <v>159</v>
      </c>
      <c r="J214" s="682" t="s">
        <v>2989</v>
      </c>
      <c r="K214" s="687">
        <v>45</v>
      </c>
      <c r="L214" s="496">
        <v>2</v>
      </c>
      <c r="N214" s="498"/>
      <c r="P214" s="499"/>
      <c r="Q214" s="499"/>
    </row>
    <row r="215" spans="1:22" ht="35.25" customHeight="1">
      <c r="A215" s="681">
        <f t="shared" si="3"/>
        <v>213</v>
      </c>
      <c r="B215" s="681" t="s">
        <v>1162</v>
      </c>
      <c r="C215" s="682" t="s">
        <v>2990</v>
      </c>
      <c r="D215" s="688" t="s">
        <v>2991</v>
      </c>
      <c r="E215" s="681" t="s">
        <v>2252</v>
      </c>
      <c r="F215" s="684" t="s">
        <v>2992</v>
      </c>
      <c r="G215" s="685" t="s">
        <v>2250</v>
      </c>
      <c r="H215" s="686" t="s">
        <v>159</v>
      </c>
      <c r="I215" s="681" t="s">
        <v>159</v>
      </c>
      <c r="J215" s="682" t="s">
        <v>2993</v>
      </c>
      <c r="K215" s="687">
        <v>46</v>
      </c>
      <c r="L215" s="496">
        <v>2</v>
      </c>
      <c r="N215" s="498"/>
      <c r="P215" s="499"/>
      <c r="Q215" s="499"/>
    </row>
    <row r="216" spans="1:22" ht="35.25" customHeight="1">
      <c r="A216" s="681">
        <f t="shared" si="3"/>
        <v>214</v>
      </c>
      <c r="B216" s="681" t="s">
        <v>1162</v>
      </c>
      <c r="C216" s="682" t="s">
        <v>2994</v>
      </c>
      <c r="D216" s="688" t="s">
        <v>2591</v>
      </c>
      <c r="E216" s="681" t="s">
        <v>2249</v>
      </c>
      <c r="F216" s="684" t="s">
        <v>2995</v>
      </c>
      <c r="G216" s="685" t="s">
        <v>2250</v>
      </c>
      <c r="H216" s="686" t="s">
        <v>159</v>
      </c>
      <c r="I216" s="681" t="s">
        <v>159</v>
      </c>
      <c r="J216" s="682" t="s">
        <v>2996</v>
      </c>
      <c r="K216" s="687">
        <v>47</v>
      </c>
      <c r="L216" s="496">
        <v>2</v>
      </c>
      <c r="N216" s="498"/>
      <c r="P216" s="499"/>
      <c r="Q216" s="499"/>
    </row>
    <row r="217" spans="1:22" ht="35.25" hidden="1" customHeight="1">
      <c r="A217" s="720">
        <f t="shared" si="3"/>
        <v>215</v>
      </c>
      <c r="B217" s="720" t="s">
        <v>2051</v>
      </c>
      <c r="C217" s="694" t="s">
        <v>2997</v>
      </c>
      <c r="D217" s="721" t="s">
        <v>2998</v>
      </c>
      <c r="E217" s="693" t="s">
        <v>2249</v>
      </c>
      <c r="F217" s="696" t="s">
        <v>2999</v>
      </c>
      <c r="G217" s="697" t="s">
        <v>2250</v>
      </c>
      <c r="H217" s="698" t="s">
        <v>159</v>
      </c>
      <c r="I217" s="693" t="s">
        <v>159</v>
      </c>
      <c r="J217" s="694" t="s">
        <v>2425</v>
      </c>
      <c r="K217" s="699">
        <v>1</v>
      </c>
      <c r="L217" s="496">
        <v>1</v>
      </c>
      <c r="M217" s="411"/>
      <c r="N217" s="498"/>
      <c r="O217" s="411"/>
      <c r="P217" s="304"/>
      <c r="Q217" s="495"/>
      <c r="R217" s="411"/>
      <c r="S217" s="411"/>
      <c r="T217" s="411"/>
      <c r="U217" s="411"/>
      <c r="V217" s="411"/>
    </row>
    <row r="218" spans="1:22" ht="35.25" hidden="1" customHeight="1">
      <c r="A218" s="720">
        <f t="shared" si="3"/>
        <v>216</v>
      </c>
      <c r="B218" s="720" t="s">
        <v>2051</v>
      </c>
      <c r="C218" s="694" t="s">
        <v>3000</v>
      </c>
      <c r="D218" s="701" t="s">
        <v>3001</v>
      </c>
      <c r="E218" s="693" t="s">
        <v>2249</v>
      </c>
      <c r="F218" s="696" t="s">
        <v>3002</v>
      </c>
      <c r="G218" s="697" t="s">
        <v>2250</v>
      </c>
      <c r="H218" s="698" t="s">
        <v>159</v>
      </c>
      <c r="I218" s="693" t="s">
        <v>159</v>
      </c>
      <c r="J218" s="694" t="s">
        <v>3003</v>
      </c>
      <c r="K218" s="699">
        <v>2</v>
      </c>
      <c r="L218" s="496">
        <v>1</v>
      </c>
      <c r="N218" s="498"/>
      <c r="P218" s="499"/>
      <c r="Q218" s="499"/>
    </row>
    <row r="219" spans="1:22" ht="35.25" hidden="1" customHeight="1">
      <c r="A219" s="720">
        <f t="shared" si="3"/>
        <v>217</v>
      </c>
      <c r="B219" s="720" t="s">
        <v>2051</v>
      </c>
      <c r="C219" s="694" t="s">
        <v>3004</v>
      </c>
      <c r="D219" s="703" t="s">
        <v>3005</v>
      </c>
      <c r="E219" s="693" t="s">
        <v>1055</v>
      </c>
      <c r="F219" s="696" t="s">
        <v>3006</v>
      </c>
      <c r="G219" s="697" t="s">
        <v>2250</v>
      </c>
      <c r="H219" s="698" t="s">
        <v>159</v>
      </c>
      <c r="I219" s="693" t="s">
        <v>159</v>
      </c>
      <c r="J219" s="694" t="s">
        <v>3007</v>
      </c>
      <c r="K219" s="699">
        <v>3</v>
      </c>
      <c r="L219" s="496">
        <v>1</v>
      </c>
      <c r="M219" s="411"/>
      <c r="N219" s="498"/>
      <c r="O219" s="411"/>
      <c r="P219" s="1"/>
      <c r="Q219" s="1"/>
      <c r="R219" s="411"/>
      <c r="S219" s="411"/>
      <c r="T219" s="411"/>
      <c r="U219" s="411"/>
      <c r="V219" s="411"/>
    </row>
    <row r="220" spans="1:22" ht="35.25" hidden="1" customHeight="1">
      <c r="A220" s="720">
        <f t="shared" si="3"/>
        <v>218</v>
      </c>
      <c r="B220" s="720" t="s">
        <v>2051</v>
      </c>
      <c r="C220" s="694" t="s">
        <v>3008</v>
      </c>
      <c r="D220" s="693" t="s">
        <v>3009</v>
      </c>
      <c r="E220" s="693" t="s">
        <v>2252</v>
      </c>
      <c r="F220" s="696" t="s">
        <v>3010</v>
      </c>
      <c r="G220" s="697" t="s">
        <v>2250</v>
      </c>
      <c r="H220" s="698" t="s">
        <v>159</v>
      </c>
      <c r="I220" s="693" t="s">
        <v>159</v>
      </c>
      <c r="J220" s="694" t="s">
        <v>2253</v>
      </c>
      <c r="K220" s="699">
        <v>4</v>
      </c>
      <c r="L220" s="496">
        <v>1</v>
      </c>
      <c r="M220" s="411"/>
      <c r="N220" s="498"/>
      <c r="O220" s="411"/>
      <c r="P220" s="1"/>
      <c r="Q220" s="1"/>
      <c r="R220" s="411"/>
      <c r="S220" s="411"/>
      <c r="T220" s="411"/>
      <c r="U220" s="411"/>
      <c r="V220" s="411"/>
    </row>
    <row r="221" spans="1:22" ht="35.25" hidden="1" customHeight="1">
      <c r="A221" s="720">
        <f t="shared" si="3"/>
        <v>219</v>
      </c>
      <c r="B221" s="720" t="s">
        <v>2051</v>
      </c>
      <c r="C221" s="694" t="s">
        <v>3011</v>
      </c>
      <c r="D221" s="703" t="s">
        <v>3012</v>
      </c>
      <c r="E221" s="693" t="s">
        <v>2248</v>
      </c>
      <c r="F221" s="696" t="s">
        <v>3013</v>
      </c>
      <c r="G221" s="697" t="s">
        <v>2250</v>
      </c>
      <c r="H221" s="698" t="s">
        <v>159</v>
      </c>
      <c r="I221" s="693" t="s">
        <v>159</v>
      </c>
      <c r="J221" s="694" t="s">
        <v>3014</v>
      </c>
      <c r="K221" s="699">
        <v>5</v>
      </c>
      <c r="L221" s="496">
        <v>1</v>
      </c>
      <c r="M221" s="411"/>
      <c r="N221" s="498"/>
      <c r="O221" s="411"/>
      <c r="P221" s="1"/>
      <c r="Q221" s="1"/>
      <c r="R221" s="411"/>
      <c r="S221" s="411"/>
      <c r="T221" s="411"/>
      <c r="U221" s="411"/>
      <c r="V221" s="411"/>
    </row>
    <row r="222" spans="1:22" ht="35.25" hidden="1" customHeight="1">
      <c r="A222" s="720">
        <f t="shared" si="3"/>
        <v>220</v>
      </c>
      <c r="B222" s="720" t="s">
        <v>2051</v>
      </c>
      <c r="C222" s="694" t="s">
        <v>3015</v>
      </c>
      <c r="D222" s="701" t="s">
        <v>2512</v>
      </c>
      <c r="E222" s="693" t="s">
        <v>1055</v>
      </c>
      <c r="F222" s="696" t="s">
        <v>3016</v>
      </c>
      <c r="G222" s="697" t="s">
        <v>2250</v>
      </c>
      <c r="H222" s="698" t="s">
        <v>159</v>
      </c>
      <c r="I222" s="693" t="s">
        <v>159</v>
      </c>
      <c r="J222" s="694" t="s">
        <v>3017</v>
      </c>
      <c r="K222" s="699">
        <v>6</v>
      </c>
      <c r="L222" s="496">
        <v>1</v>
      </c>
      <c r="N222" s="498"/>
      <c r="P222" s="499"/>
      <c r="Q222" s="499"/>
    </row>
    <row r="223" spans="1:22" ht="35.25" hidden="1" customHeight="1">
      <c r="A223" s="720">
        <f t="shared" si="3"/>
        <v>221</v>
      </c>
      <c r="B223" s="720" t="s">
        <v>2051</v>
      </c>
      <c r="C223" s="694" t="s">
        <v>3018</v>
      </c>
      <c r="D223" s="693" t="s">
        <v>3005</v>
      </c>
      <c r="E223" s="693" t="s">
        <v>1055</v>
      </c>
      <c r="F223" s="696" t="s">
        <v>3019</v>
      </c>
      <c r="G223" s="697" t="s">
        <v>2250</v>
      </c>
      <c r="H223" s="698" t="s">
        <v>159</v>
      </c>
      <c r="I223" s="693" t="s">
        <v>159</v>
      </c>
      <c r="J223" s="694" t="s">
        <v>3020</v>
      </c>
      <c r="K223" s="699">
        <v>7</v>
      </c>
      <c r="L223" s="496">
        <v>1</v>
      </c>
      <c r="M223" s="411"/>
      <c r="N223" s="498"/>
      <c r="O223" s="411"/>
      <c r="P223" s="1"/>
      <c r="Q223" s="1"/>
      <c r="R223" s="411"/>
      <c r="S223" s="411"/>
      <c r="T223" s="411"/>
      <c r="U223" s="411"/>
      <c r="V223" s="411"/>
    </row>
    <row r="224" spans="1:22" ht="35.25" hidden="1" customHeight="1">
      <c r="A224" s="720">
        <f t="shared" si="3"/>
        <v>222</v>
      </c>
      <c r="B224" s="720" t="s">
        <v>2051</v>
      </c>
      <c r="C224" s="694" t="s">
        <v>3021</v>
      </c>
      <c r="D224" s="693" t="s">
        <v>2354</v>
      </c>
      <c r="E224" s="693" t="s">
        <v>1055</v>
      </c>
      <c r="F224" s="696" t="s">
        <v>3022</v>
      </c>
      <c r="G224" s="697" t="s">
        <v>2250</v>
      </c>
      <c r="H224" s="698" t="s">
        <v>159</v>
      </c>
      <c r="I224" s="693" t="s">
        <v>159</v>
      </c>
      <c r="J224" s="694" t="s">
        <v>3023</v>
      </c>
      <c r="K224" s="699">
        <v>8</v>
      </c>
      <c r="L224" s="496">
        <v>1</v>
      </c>
      <c r="M224" s="411"/>
      <c r="N224" s="498"/>
      <c r="O224" s="411"/>
      <c r="P224" s="1"/>
      <c r="Q224" s="1"/>
      <c r="R224" s="411"/>
      <c r="S224" s="411"/>
      <c r="T224" s="411"/>
      <c r="U224" s="411"/>
      <c r="V224" s="411"/>
    </row>
    <row r="225" spans="1:17" ht="35.25" hidden="1" customHeight="1">
      <c r="A225" s="720">
        <f t="shared" si="3"/>
        <v>223</v>
      </c>
      <c r="B225" s="720" t="s">
        <v>1347</v>
      </c>
      <c r="C225" s="694" t="s">
        <v>3024</v>
      </c>
      <c r="D225" s="702" t="s">
        <v>2405</v>
      </c>
      <c r="E225" s="693" t="s">
        <v>2249</v>
      </c>
      <c r="F225" s="696" t="s">
        <v>3025</v>
      </c>
      <c r="G225" s="697" t="s">
        <v>2250</v>
      </c>
      <c r="H225" s="698" t="s">
        <v>159</v>
      </c>
      <c r="I225" s="693" t="s">
        <v>159</v>
      </c>
      <c r="J225" s="694" t="s">
        <v>3026</v>
      </c>
      <c r="K225" s="699">
        <v>9</v>
      </c>
      <c r="L225" s="496">
        <v>1</v>
      </c>
      <c r="N225" s="498"/>
      <c r="P225" s="499"/>
      <c r="Q225" s="499"/>
    </row>
    <row r="226" spans="1:17" ht="35.25" hidden="1" customHeight="1">
      <c r="A226" s="720">
        <f t="shared" si="3"/>
        <v>224</v>
      </c>
      <c r="B226" s="720" t="s">
        <v>1347</v>
      </c>
      <c r="C226" s="694" t="s">
        <v>3027</v>
      </c>
      <c r="D226" s="702" t="s">
        <v>2397</v>
      </c>
      <c r="E226" s="693" t="s">
        <v>2249</v>
      </c>
      <c r="F226" s="696" t="s">
        <v>3028</v>
      </c>
      <c r="G226" s="697" t="s">
        <v>2250</v>
      </c>
      <c r="H226" s="698" t="s">
        <v>159</v>
      </c>
      <c r="I226" s="693" t="s">
        <v>159</v>
      </c>
      <c r="J226" s="694" t="s">
        <v>3029</v>
      </c>
      <c r="K226" s="699">
        <v>10</v>
      </c>
      <c r="L226" s="496">
        <v>1</v>
      </c>
      <c r="N226" s="498"/>
      <c r="P226" s="499"/>
      <c r="Q226" s="499"/>
    </row>
    <row r="227" spans="1:17" ht="35.25" hidden="1" customHeight="1">
      <c r="A227" s="720">
        <f t="shared" si="3"/>
        <v>225</v>
      </c>
      <c r="B227" s="720" t="s">
        <v>1347</v>
      </c>
      <c r="C227" s="694" t="s">
        <v>3030</v>
      </c>
      <c r="D227" s="702" t="s">
        <v>2397</v>
      </c>
      <c r="E227" s="693" t="s">
        <v>2249</v>
      </c>
      <c r="F227" s="696" t="s">
        <v>3031</v>
      </c>
      <c r="G227" s="697" t="s">
        <v>2250</v>
      </c>
      <c r="H227" s="698" t="s">
        <v>159</v>
      </c>
      <c r="I227" s="693" t="s">
        <v>159</v>
      </c>
      <c r="J227" s="694" t="s">
        <v>2425</v>
      </c>
      <c r="K227" s="699">
        <v>11</v>
      </c>
      <c r="L227" s="496">
        <v>1</v>
      </c>
      <c r="N227" s="498"/>
      <c r="P227" s="499"/>
      <c r="Q227" s="499"/>
    </row>
    <row r="228" spans="1:17" ht="35.25" hidden="1" customHeight="1">
      <c r="A228" s="720">
        <f t="shared" si="3"/>
        <v>226</v>
      </c>
      <c r="B228" s="720" t="s">
        <v>1347</v>
      </c>
      <c r="C228" s="694" t="s">
        <v>3032</v>
      </c>
      <c r="D228" s="695" t="s">
        <v>2522</v>
      </c>
      <c r="E228" s="693" t="s">
        <v>1055</v>
      </c>
      <c r="F228" s="696" t="s">
        <v>3033</v>
      </c>
      <c r="G228" s="697" t="s">
        <v>2250</v>
      </c>
      <c r="H228" s="698" t="s">
        <v>159</v>
      </c>
      <c r="I228" s="693" t="s">
        <v>159</v>
      </c>
      <c r="J228" s="694" t="s">
        <v>3023</v>
      </c>
      <c r="K228" s="699">
        <v>12</v>
      </c>
      <c r="L228" s="496">
        <v>1</v>
      </c>
      <c r="N228" s="498"/>
      <c r="P228" s="499"/>
      <c r="Q228" s="499"/>
    </row>
    <row r="229" spans="1:17" ht="35.25" hidden="1" customHeight="1">
      <c r="A229" s="720">
        <f t="shared" si="3"/>
        <v>227</v>
      </c>
      <c r="B229" s="720" t="s">
        <v>1347</v>
      </c>
      <c r="C229" s="694" t="s">
        <v>3034</v>
      </c>
      <c r="D229" s="693" t="s">
        <v>3035</v>
      </c>
      <c r="E229" s="693" t="s">
        <v>1055</v>
      </c>
      <c r="F229" s="696" t="s">
        <v>3036</v>
      </c>
      <c r="G229" s="697" t="s">
        <v>2250</v>
      </c>
      <c r="H229" s="698" t="s">
        <v>159</v>
      </c>
      <c r="I229" s="693" t="s">
        <v>159</v>
      </c>
      <c r="J229" s="694" t="s">
        <v>3037</v>
      </c>
      <c r="K229" s="699">
        <v>13</v>
      </c>
      <c r="L229" s="712">
        <v>1</v>
      </c>
      <c r="N229" s="498"/>
      <c r="P229" s="499"/>
      <c r="Q229" s="499"/>
    </row>
    <row r="230" spans="1:17" ht="35.25" hidden="1" customHeight="1">
      <c r="A230" s="720">
        <f t="shared" si="3"/>
        <v>228</v>
      </c>
      <c r="B230" s="720" t="s">
        <v>1347</v>
      </c>
      <c r="C230" s="694" t="s">
        <v>3038</v>
      </c>
      <c r="D230" s="693" t="s">
        <v>3035</v>
      </c>
      <c r="E230" s="693" t="s">
        <v>1055</v>
      </c>
      <c r="F230" s="696" t="s">
        <v>3036</v>
      </c>
      <c r="G230" s="697" t="s">
        <v>2250</v>
      </c>
      <c r="H230" s="698" t="s">
        <v>159</v>
      </c>
      <c r="I230" s="693" t="s">
        <v>159</v>
      </c>
      <c r="J230" s="694" t="s">
        <v>3037</v>
      </c>
      <c r="K230" s="699">
        <v>14</v>
      </c>
      <c r="L230" s="712">
        <v>1</v>
      </c>
      <c r="N230" s="498"/>
      <c r="P230" s="499"/>
      <c r="Q230" s="499"/>
    </row>
    <row r="231" spans="1:17" ht="35.25" hidden="1" customHeight="1">
      <c r="A231" s="720">
        <f t="shared" si="3"/>
        <v>229</v>
      </c>
      <c r="B231" s="720" t="s">
        <v>2051</v>
      </c>
      <c r="C231" s="694" t="s">
        <v>3039</v>
      </c>
      <c r="D231" s="693" t="s">
        <v>2735</v>
      </c>
      <c r="E231" s="693" t="s">
        <v>2249</v>
      </c>
      <c r="F231" s="696" t="s">
        <v>3040</v>
      </c>
      <c r="G231" s="697" t="s">
        <v>2250</v>
      </c>
      <c r="H231" s="698" t="s">
        <v>159</v>
      </c>
      <c r="I231" s="693" t="s">
        <v>159</v>
      </c>
      <c r="J231" s="694" t="s">
        <v>2425</v>
      </c>
      <c r="K231" s="699">
        <v>15</v>
      </c>
      <c r="L231" s="712">
        <v>1</v>
      </c>
      <c r="N231" s="498"/>
      <c r="P231" s="499"/>
      <c r="Q231" s="499"/>
    </row>
    <row r="232" spans="1:17" ht="35.25" hidden="1" customHeight="1">
      <c r="A232" s="720">
        <f t="shared" si="3"/>
        <v>230</v>
      </c>
      <c r="B232" s="720" t="s">
        <v>2051</v>
      </c>
      <c r="C232" s="694" t="s">
        <v>3041</v>
      </c>
      <c r="D232" s="693" t="s">
        <v>2660</v>
      </c>
      <c r="E232" s="693" t="s">
        <v>1055</v>
      </c>
      <c r="F232" s="696" t="s">
        <v>3042</v>
      </c>
      <c r="G232" s="697" t="s">
        <v>2250</v>
      </c>
      <c r="H232" s="698" t="s">
        <v>159</v>
      </c>
      <c r="I232" s="693" t="s">
        <v>159</v>
      </c>
      <c r="J232" s="694" t="s">
        <v>3043</v>
      </c>
      <c r="K232" s="699">
        <v>16</v>
      </c>
      <c r="L232" s="712">
        <v>1</v>
      </c>
      <c r="N232" s="498"/>
      <c r="P232" s="499"/>
      <c r="Q232" s="499"/>
    </row>
    <row r="233" spans="1:17" ht="35.25" hidden="1" customHeight="1">
      <c r="A233" s="720">
        <f t="shared" si="3"/>
        <v>231</v>
      </c>
      <c r="B233" s="720" t="s">
        <v>2051</v>
      </c>
      <c r="C233" s="694" t="s">
        <v>3044</v>
      </c>
      <c r="D233" s="693" t="s">
        <v>2660</v>
      </c>
      <c r="E233" s="693" t="s">
        <v>1055</v>
      </c>
      <c r="F233" s="696" t="s">
        <v>3042</v>
      </c>
      <c r="G233" s="697" t="s">
        <v>2250</v>
      </c>
      <c r="H233" s="698" t="s">
        <v>159</v>
      </c>
      <c r="I233" s="693" t="s">
        <v>159</v>
      </c>
      <c r="J233" s="694" t="s">
        <v>3043</v>
      </c>
      <c r="K233" s="699">
        <v>17</v>
      </c>
      <c r="L233" s="712">
        <v>1</v>
      </c>
      <c r="N233" s="498"/>
      <c r="P233" s="499"/>
      <c r="Q233" s="499"/>
    </row>
    <row r="234" spans="1:17" ht="35.25" hidden="1" customHeight="1">
      <c r="A234" s="720">
        <f t="shared" si="3"/>
        <v>232</v>
      </c>
      <c r="B234" s="720" t="s">
        <v>2051</v>
      </c>
      <c r="C234" s="694" t="s">
        <v>3045</v>
      </c>
      <c r="D234" s="693" t="s">
        <v>2660</v>
      </c>
      <c r="E234" s="693" t="s">
        <v>1055</v>
      </c>
      <c r="F234" s="696" t="s">
        <v>3042</v>
      </c>
      <c r="G234" s="697" t="s">
        <v>2250</v>
      </c>
      <c r="H234" s="698" t="s">
        <v>159</v>
      </c>
      <c r="I234" s="693" t="s">
        <v>159</v>
      </c>
      <c r="J234" s="694" t="s">
        <v>3043</v>
      </c>
      <c r="K234" s="699">
        <v>18</v>
      </c>
      <c r="L234" s="712">
        <v>1</v>
      </c>
      <c r="N234" s="498"/>
      <c r="P234" s="499"/>
      <c r="Q234" s="499"/>
    </row>
    <row r="235" spans="1:17" ht="35.25" hidden="1" customHeight="1">
      <c r="A235" s="720">
        <f t="shared" si="3"/>
        <v>233</v>
      </c>
      <c r="B235" s="720" t="s">
        <v>2051</v>
      </c>
      <c r="C235" s="694" t="s">
        <v>3046</v>
      </c>
      <c r="D235" s="693" t="s">
        <v>2430</v>
      </c>
      <c r="E235" s="693" t="s">
        <v>1055</v>
      </c>
      <c r="F235" s="696" t="s">
        <v>3047</v>
      </c>
      <c r="G235" s="697" t="s">
        <v>2250</v>
      </c>
      <c r="H235" s="698" t="s">
        <v>159</v>
      </c>
      <c r="I235" s="693" t="s">
        <v>159</v>
      </c>
      <c r="J235" s="694" t="s">
        <v>3048</v>
      </c>
      <c r="K235" s="699">
        <v>19</v>
      </c>
      <c r="L235" s="712">
        <v>1</v>
      </c>
      <c r="N235" s="498"/>
      <c r="P235" s="499"/>
      <c r="Q235" s="499"/>
    </row>
    <row r="236" spans="1:17" ht="35.25" hidden="1" customHeight="1">
      <c r="A236" s="720">
        <f t="shared" si="3"/>
        <v>234</v>
      </c>
      <c r="B236" s="720" t="s">
        <v>2051</v>
      </c>
      <c r="C236" s="694" t="s">
        <v>3049</v>
      </c>
      <c r="D236" s="693" t="s">
        <v>3050</v>
      </c>
      <c r="E236" s="693" t="s">
        <v>2252</v>
      </c>
      <c r="F236" s="696" t="s">
        <v>3051</v>
      </c>
      <c r="G236" s="697" t="s">
        <v>2250</v>
      </c>
      <c r="H236" s="698" t="s">
        <v>159</v>
      </c>
      <c r="I236" s="693" t="s">
        <v>159</v>
      </c>
      <c r="J236" s="694" t="s">
        <v>3052</v>
      </c>
      <c r="K236" s="699">
        <v>20</v>
      </c>
      <c r="L236" s="496">
        <v>1</v>
      </c>
      <c r="N236" s="498"/>
      <c r="P236" s="499"/>
      <c r="Q236" s="499"/>
    </row>
    <row r="237" spans="1:17" ht="35.25" customHeight="1">
      <c r="A237" s="720">
        <f t="shared" si="3"/>
        <v>235</v>
      </c>
      <c r="B237" s="720" t="s">
        <v>2051</v>
      </c>
      <c r="C237" s="694" t="s">
        <v>3053</v>
      </c>
      <c r="D237" s="693" t="s">
        <v>3054</v>
      </c>
      <c r="E237" s="693" t="s">
        <v>2249</v>
      </c>
      <c r="F237" s="696" t="s">
        <v>3055</v>
      </c>
      <c r="G237" s="697" t="s">
        <v>2250</v>
      </c>
      <c r="H237" s="698" t="s">
        <v>159</v>
      </c>
      <c r="I237" s="693" t="s">
        <v>159</v>
      </c>
      <c r="J237" s="694" t="s">
        <v>3056</v>
      </c>
      <c r="K237" s="699">
        <v>21</v>
      </c>
      <c r="L237" s="496">
        <v>2</v>
      </c>
      <c r="N237" s="498"/>
      <c r="P237" s="499"/>
      <c r="Q237" s="499"/>
    </row>
    <row r="238" spans="1:17" ht="35.25" customHeight="1">
      <c r="A238" s="720">
        <f t="shared" si="3"/>
        <v>236</v>
      </c>
      <c r="B238" s="720" t="s">
        <v>2051</v>
      </c>
      <c r="C238" s="694" t="s">
        <v>3057</v>
      </c>
      <c r="D238" s="693" t="s">
        <v>3058</v>
      </c>
      <c r="E238" s="693" t="s">
        <v>2249</v>
      </c>
      <c r="F238" s="696" t="s">
        <v>3059</v>
      </c>
      <c r="G238" s="697" t="s">
        <v>2250</v>
      </c>
      <c r="H238" s="698" t="s">
        <v>159</v>
      </c>
      <c r="I238" s="693" t="s">
        <v>159</v>
      </c>
      <c r="J238" s="694" t="s">
        <v>3060</v>
      </c>
      <c r="K238" s="699">
        <v>22</v>
      </c>
      <c r="L238" s="496">
        <v>2</v>
      </c>
      <c r="N238" s="498"/>
      <c r="P238" s="499"/>
      <c r="Q238" s="499"/>
    </row>
    <row r="239" spans="1:17" ht="35.25" customHeight="1">
      <c r="A239" s="720">
        <f t="shared" si="3"/>
        <v>237</v>
      </c>
      <c r="B239" s="720" t="s">
        <v>2051</v>
      </c>
      <c r="C239" s="694" t="s">
        <v>3061</v>
      </c>
      <c r="D239" s="693" t="s">
        <v>3058</v>
      </c>
      <c r="E239" s="693" t="s">
        <v>1055</v>
      </c>
      <c r="F239" s="696" t="s">
        <v>3062</v>
      </c>
      <c r="G239" s="697" t="s">
        <v>2250</v>
      </c>
      <c r="H239" s="698" t="s">
        <v>159</v>
      </c>
      <c r="I239" s="693" t="s">
        <v>159</v>
      </c>
      <c r="J239" s="694" t="s">
        <v>3063</v>
      </c>
      <c r="K239" s="699">
        <v>23</v>
      </c>
      <c r="L239" s="496">
        <v>2</v>
      </c>
      <c r="N239" s="498"/>
      <c r="P239" s="499"/>
      <c r="Q239" s="499"/>
    </row>
    <row r="240" spans="1:17" ht="35.25" customHeight="1">
      <c r="A240" s="720">
        <f t="shared" si="3"/>
        <v>238</v>
      </c>
      <c r="B240" s="720" t="s">
        <v>2051</v>
      </c>
      <c r="C240" s="694" t="s">
        <v>3064</v>
      </c>
      <c r="D240" s="693" t="s">
        <v>3065</v>
      </c>
      <c r="E240" s="693" t="s">
        <v>2249</v>
      </c>
      <c r="F240" s="696" t="s">
        <v>3066</v>
      </c>
      <c r="G240" s="697" t="s">
        <v>2250</v>
      </c>
      <c r="H240" s="698" t="s">
        <v>159</v>
      </c>
      <c r="I240" s="693" t="s">
        <v>159</v>
      </c>
      <c r="J240" s="694" t="s">
        <v>3067</v>
      </c>
      <c r="K240" s="699">
        <v>24</v>
      </c>
      <c r="L240" s="496">
        <v>2</v>
      </c>
      <c r="N240" s="498"/>
      <c r="P240" s="499"/>
      <c r="Q240" s="499"/>
    </row>
    <row r="241" spans="1:17" ht="35.25" hidden="1" customHeight="1">
      <c r="A241" s="709">
        <f t="shared" si="3"/>
        <v>239</v>
      </c>
      <c r="B241" s="709" t="s">
        <v>1163</v>
      </c>
      <c r="C241" s="682" t="s">
        <v>3068</v>
      </c>
      <c r="D241" s="681" t="s">
        <v>3069</v>
      </c>
      <c r="E241" s="681" t="s">
        <v>2252</v>
      </c>
      <c r="F241" s="684" t="s">
        <v>3070</v>
      </c>
      <c r="G241" s="685" t="s">
        <v>3071</v>
      </c>
      <c r="H241" s="722" t="s">
        <v>2254</v>
      </c>
      <c r="I241" s="709" t="s">
        <v>585</v>
      </c>
      <c r="J241" s="682" t="s">
        <v>3072</v>
      </c>
      <c r="K241" s="687">
        <v>1</v>
      </c>
      <c r="L241" s="496">
        <v>1</v>
      </c>
      <c r="M241" s="304">
        <v>7432</v>
      </c>
      <c r="N241" s="495" t="s">
        <v>3073</v>
      </c>
      <c r="P241" s="499"/>
      <c r="Q241" s="499"/>
    </row>
    <row r="242" spans="1:17" ht="35.25" hidden="1" customHeight="1">
      <c r="A242" s="709">
        <f t="shared" si="3"/>
        <v>240</v>
      </c>
      <c r="B242" s="709" t="s">
        <v>1163</v>
      </c>
      <c r="C242" s="682" t="s">
        <v>3074</v>
      </c>
      <c r="D242" s="681" t="s">
        <v>3075</v>
      </c>
      <c r="E242" s="681" t="s">
        <v>1055</v>
      </c>
      <c r="F242" s="684" t="s">
        <v>3076</v>
      </c>
      <c r="G242" s="685" t="s">
        <v>2250</v>
      </c>
      <c r="H242" s="686" t="s">
        <v>159</v>
      </c>
      <c r="I242" s="681" t="s">
        <v>159</v>
      </c>
      <c r="J242" s="682" t="s">
        <v>3077</v>
      </c>
      <c r="K242" s="687">
        <v>2</v>
      </c>
      <c r="L242" s="496">
        <v>1</v>
      </c>
      <c r="N242" s="498"/>
      <c r="P242" s="499"/>
      <c r="Q242" s="499"/>
    </row>
    <row r="243" spans="1:17" ht="35.25" hidden="1" customHeight="1">
      <c r="A243" s="709">
        <f t="shared" si="3"/>
        <v>241</v>
      </c>
      <c r="B243" s="709" t="s">
        <v>1163</v>
      </c>
      <c r="C243" s="682" t="s">
        <v>3078</v>
      </c>
      <c r="D243" s="681" t="s">
        <v>3079</v>
      </c>
      <c r="E243" s="681" t="s">
        <v>2249</v>
      </c>
      <c r="F243" s="684" t="s">
        <v>3080</v>
      </c>
      <c r="G243" s="685" t="s">
        <v>2250</v>
      </c>
      <c r="H243" s="686" t="s">
        <v>159</v>
      </c>
      <c r="I243" s="681" t="s">
        <v>159</v>
      </c>
      <c r="J243" s="682" t="s">
        <v>3081</v>
      </c>
      <c r="K243" s="687">
        <v>3</v>
      </c>
      <c r="L243" s="712">
        <v>1</v>
      </c>
      <c r="N243" s="498"/>
      <c r="P243" s="499"/>
      <c r="Q243" s="499"/>
    </row>
    <row r="244" spans="1:17" ht="35.25" hidden="1" customHeight="1">
      <c r="A244" s="709">
        <f t="shared" si="3"/>
        <v>242</v>
      </c>
      <c r="B244" s="709" t="s">
        <v>1163</v>
      </c>
      <c r="C244" s="682" t="s">
        <v>3082</v>
      </c>
      <c r="D244" s="681" t="s">
        <v>3083</v>
      </c>
      <c r="E244" s="681" t="s">
        <v>1055</v>
      </c>
      <c r="F244" s="684" t="s">
        <v>3084</v>
      </c>
      <c r="G244" s="685" t="s">
        <v>2250</v>
      </c>
      <c r="H244" s="686" t="s">
        <v>159</v>
      </c>
      <c r="I244" s="681" t="s">
        <v>159</v>
      </c>
      <c r="J244" s="682" t="s">
        <v>3077</v>
      </c>
      <c r="K244" s="687">
        <v>4</v>
      </c>
      <c r="L244" s="712">
        <v>1</v>
      </c>
      <c r="N244" s="498"/>
      <c r="P244" s="499"/>
      <c r="Q244" s="499"/>
    </row>
    <row r="245" spans="1:17" ht="35.25" hidden="1" customHeight="1">
      <c r="A245" s="709">
        <f t="shared" si="3"/>
        <v>243</v>
      </c>
      <c r="B245" s="709" t="s">
        <v>1163</v>
      </c>
      <c r="C245" s="682" t="s">
        <v>3085</v>
      </c>
      <c r="D245" s="688" t="s">
        <v>2504</v>
      </c>
      <c r="E245" s="681" t="s">
        <v>1055</v>
      </c>
      <c r="F245" s="684" t="s">
        <v>3086</v>
      </c>
      <c r="G245" s="685" t="s">
        <v>3087</v>
      </c>
      <c r="H245" s="686" t="s">
        <v>3088</v>
      </c>
      <c r="I245" s="681" t="s">
        <v>585</v>
      </c>
      <c r="J245" s="682" t="s">
        <v>2137</v>
      </c>
      <c r="K245" s="687">
        <v>5</v>
      </c>
      <c r="L245" s="496">
        <v>1</v>
      </c>
      <c r="M245" s="641">
        <v>248</v>
      </c>
      <c r="N245" s="495" t="s">
        <v>2352</v>
      </c>
      <c r="O245" s="497">
        <v>4</v>
      </c>
      <c r="P245" s="499"/>
      <c r="Q245" s="499"/>
    </row>
    <row r="246" spans="1:17" ht="35.25" hidden="1" customHeight="1">
      <c r="A246" s="709">
        <f t="shared" si="3"/>
        <v>244</v>
      </c>
      <c r="B246" s="709" t="s">
        <v>1163</v>
      </c>
      <c r="C246" s="682" t="s">
        <v>3085</v>
      </c>
      <c r="D246" s="688" t="s">
        <v>2504</v>
      </c>
      <c r="E246" s="681" t="s">
        <v>1055</v>
      </c>
      <c r="F246" s="684" t="s">
        <v>3089</v>
      </c>
      <c r="G246" s="685" t="s">
        <v>3087</v>
      </c>
      <c r="H246" s="686" t="s">
        <v>3088</v>
      </c>
      <c r="I246" s="681" t="s">
        <v>585</v>
      </c>
      <c r="J246" s="682" t="s">
        <v>2137</v>
      </c>
      <c r="K246" s="687">
        <v>6</v>
      </c>
      <c r="L246" s="496">
        <v>1</v>
      </c>
      <c r="M246" s="641">
        <v>248</v>
      </c>
      <c r="N246" s="495" t="s">
        <v>2352</v>
      </c>
      <c r="O246" s="497">
        <v>4</v>
      </c>
      <c r="P246" s="499"/>
      <c r="Q246" s="499"/>
    </row>
    <row r="247" spans="1:17" ht="35.25" hidden="1" customHeight="1">
      <c r="A247" s="709">
        <f t="shared" si="3"/>
        <v>245</v>
      </c>
      <c r="B247" s="709" t="s">
        <v>1163</v>
      </c>
      <c r="C247" s="682" t="s">
        <v>3085</v>
      </c>
      <c r="D247" s="681" t="s">
        <v>2504</v>
      </c>
      <c r="E247" s="681" t="s">
        <v>1055</v>
      </c>
      <c r="F247" s="684" t="s">
        <v>3089</v>
      </c>
      <c r="G247" s="685" t="s">
        <v>3087</v>
      </c>
      <c r="H247" s="686" t="s">
        <v>3088</v>
      </c>
      <c r="I247" s="681" t="s">
        <v>585</v>
      </c>
      <c r="J247" s="682" t="s">
        <v>2137</v>
      </c>
      <c r="K247" s="687">
        <v>7</v>
      </c>
      <c r="L247" s="712">
        <v>1</v>
      </c>
      <c r="M247" s="641">
        <v>248</v>
      </c>
      <c r="N247" s="495" t="s">
        <v>2352</v>
      </c>
      <c r="O247" s="497">
        <v>4</v>
      </c>
      <c r="P247" s="499"/>
      <c r="Q247" s="499"/>
    </row>
    <row r="248" spans="1:17" ht="35.25" hidden="1" customHeight="1">
      <c r="A248" s="709">
        <f t="shared" si="3"/>
        <v>246</v>
      </c>
      <c r="B248" s="709" t="s">
        <v>1163</v>
      </c>
      <c r="C248" s="682" t="s">
        <v>3090</v>
      </c>
      <c r="D248" s="681" t="s">
        <v>2871</v>
      </c>
      <c r="E248" s="681" t="s">
        <v>1055</v>
      </c>
      <c r="F248" s="684" t="s">
        <v>3091</v>
      </c>
      <c r="G248" s="685" t="s">
        <v>3087</v>
      </c>
      <c r="H248" s="686" t="s">
        <v>3088</v>
      </c>
      <c r="I248" s="681" t="s">
        <v>585</v>
      </c>
      <c r="J248" s="682" t="s">
        <v>3092</v>
      </c>
      <c r="K248" s="687">
        <v>8</v>
      </c>
      <c r="L248" s="712">
        <v>1</v>
      </c>
      <c r="M248" s="641">
        <v>222</v>
      </c>
      <c r="N248" s="495" t="s">
        <v>2352</v>
      </c>
      <c r="O248" s="497">
        <v>4</v>
      </c>
      <c r="P248" s="499"/>
      <c r="Q248" s="499"/>
    </row>
    <row r="249" spans="1:17" ht="35.25" hidden="1" customHeight="1">
      <c r="A249" s="709">
        <f t="shared" si="3"/>
        <v>247</v>
      </c>
      <c r="B249" s="709" t="s">
        <v>1163</v>
      </c>
      <c r="C249" s="682" t="s">
        <v>3093</v>
      </c>
      <c r="D249" s="681" t="s">
        <v>2866</v>
      </c>
      <c r="E249" s="681" t="s">
        <v>1055</v>
      </c>
      <c r="F249" s="684" t="s">
        <v>3094</v>
      </c>
      <c r="G249" s="685" t="s">
        <v>3087</v>
      </c>
      <c r="H249" s="686" t="s">
        <v>3088</v>
      </c>
      <c r="I249" s="681" t="s">
        <v>585</v>
      </c>
      <c r="J249" s="682" t="s">
        <v>3095</v>
      </c>
      <c r="K249" s="687">
        <v>9</v>
      </c>
      <c r="L249" s="712">
        <v>1</v>
      </c>
      <c r="M249" s="641">
        <v>381</v>
      </c>
      <c r="N249" s="495" t="s">
        <v>2352</v>
      </c>
      <c r="O249" s="497">
        <v>4</v>
      </c>
      <c r="P249" s="499"/>
      <c r="Q249" s="499"/>
    </row>
    <row r="250" spans="1:17" ht="35.25" hidden="1" customHeight="1">
      <c r="A250" s="709">
        <f t="shared" si="3"/>
        <v>248</v>
      </c>
      <c r="B250" s="709" t="s">
        <v>1163</v>
      </c>
      <c r="C250" s="682" t="s">
        <v>3096</v>
      </c>
      <c r="D250" s="681" t="s">
        <v>3097</v>
      </c>
      <c r="E250" s="681" t="s">
        <v>1055</v>
      </c>
      <c r="F250" s="684" t="s">
        <v>3098</v>
      </c>
      <c r="G250" s="685" t="s">
        <v>3087</v>
      </c>
      <c r="H250" s="686" t="s">
        <v>3088</v>
      </c>
      <c r="I250" s="681" t="s">
        <v>585</v>
      </c>
      <c r="J250" s="682" t="s">
        <v>3099</v>
      </c>
      <c r="K250" s="687">
        <v>10</v>
      </c>
      <c r="L250" s="712">
        <v>1</v>
      </c>
      <c r="M250" s="641">
        <v>308</v>
      </c>
      <c r="N250" s="495" t="s">
        <v>2352</v>
      </c>
      <c r="O250" s="497">
        <v>4</v>
      </c>
      <c r="P250" s="499"/>
      <c r="Q250" s="499"/>
    </row>
    <row r="251" spans="1:17" ht="35.25" hidden="1" customHeight="1">
      <c r="A251" s="709">
        <f t="shared" si="3"/>
        <v>249</v>
      </c>
      <c r="B251" s="709" t="s">
        <v>1163</v>
      </c>
      <c r="C251" s="682" t="s">
        <v>3100</v>
      </c>
      <c r="D251" s="681" t="s">
        <v>3101</v>
      </c>
      <c r="E251" s="681" t="s">
        <v>1055</v>
      </c>
      <c r="F251" s="684" t="s">
        <v>3102</v>
      </c>
      <c r="G251" s="685" t="s">
        <v>3103</v>
      </c>
      <c r="H251" s="686" t="s">
        <v>3104</v>
      </c>
      <c r="I251" s="681" t="s">
        <v>585</v>
      </c>
      <c r="J251" s="682" t="s">
        <v>3105</v>
      </c>
      <c r="K251" s="687">
        <v>11</v>
      </c>
      <c r="L251" s="712">
        <v>1</v>
      </c>
      <c r="M251" s="641">
        <v>314</v>
      </c>
      <c r="N251" s="495" t="s">
        <v>2352</v>
      </c>
      <c r="O251" s="497">
        <v>4</v>
      </c>
      <c r="P251" s="499"/>
      <c r="Q251" s="499"/>
    </row>
    <row r="252" spans="1:17" ht="35.25" hidden="1" customHeight="1">
      <c r="A252" s="709">
        <f t="shared" si="3"/>
        <v>250</v>
      </c>
      <c r="B252" s="709" t="s">
        <v>1163</v>
      </c>
      <c r="C252" s="682" t="s">
        <v>3106</v>
      </c>
      <c r="D252" s="681" t="s">
        <v>2731</v>
      </c>
      <c r="E252" s="681" t="s">
        <v>2249</v>
      </c>
      <c r="F252" s="684" t="s">
        <v>3107</v>
      </c>
      <c r="G252" s="685" t="s">
        <v>2250</v>
      </c>
      <c r="H252" s="686" t="s">
        <v>159</v>
      </c>
      <c r="I252" s="681" t="s">
        <v>159</v>
      </c>
      <c r="J252" s="682" t="s">
        <v>3108</v>
      </c>
      <c r="K252" s="687">
        <v>12</v>
      </c>
      <c r="L252" s="712">
        <v>1</v>
      </c>
      <c r="N252" s="498"/>
      <c r="P252" s="499"/>
      <c r="Q252" s="499"/>
    </row>
    <row r="253" spans="1:17" ht="35.25" hidden="1" customHeight="1">
      <c r="A253" s="709">
        <f t="shared" si="3"/>
        <v>251</v>
      </c>
      <c r="B253" s="709" t="s">
        <v>1163</v>
      </c>
      <c r="C253" s="682" t="s">
        <v>3109</v>
      </c>
      <c r="D253" s="681" t="s">
        <v>3110</v>
      </c>
      <c r="E253" s="681" t="s">
        <v>1055</v>
      </c>
      <c r="F253" s="684" t="s">
        <v>3111</v>
      </c>
      <c r="G253" s="685" t="s">
        <v>2250</v>
      </c>
      <c r="H253" s="686" t="s">
        <v>159</v>
      </c>
      <c r="I253" s="681" t="s">
        <v>159</v>
      </c>
      <c r="J253" s="682" t="s">
        <v>3112</v>
      </c>
      <c r="K253" s="687">
        <v>13</v>
      </c>
      <c r="L253" s="712">
        <v>1</v>
      </c>
      <c r="N253" s="498"/>
      <c r="P253" s="499"/>
      <c r="Q253" s="499"/>
    </row>
    <row r="254" spans="1:17" ht="35.25" hidden="1" customHeight="1">
      <c r="A254" s="709">
        <f t="shared" si="3"/>
        <v>252</v>
      </c>
      <c r="B254" s="709" t="s">
        <v>1163</v>
      </c>
      <c r="C254" s="682" t="s">
        <v>3113</v>
      </c>
      <c r="D254" s="681" t="s">
        <v>3114</v>
      </c>
      <c r="E254" s="681" t="s">
        <v>1055</v>
      </c>
      <c r="F254" s="684" t="s">
        <v>3115</v>
      </c>
      <c r="G254" s="685" t="s">
        <v>2250</v>
      </c>
      <c r="H254" s="686" t="s">
        <v>159</v>
      </c>
      <c r="I254" s="681" t="s">
        <v>159</v>
      </c>
      <c r="J254" s="682" t="s">
        <v>3099</v>
      </c>
      <c r="K254" s="687">
        <v>14</v>
      </c>
      <c r="L254" s="712">
        <v>1</v>
      </c>
      <c r="N254" s="498"/>
      <c r="P254" s="499"/>
      <c r="Q254" s="499"/>
    </row>
    <row r="255" spans="1:17" ht="35.25" hidden="1" customHeight="1">
      <c r="A255" s="709">
        <f t="shared" si="3"/>
        <v>253</v>
      </c>
      <c r="B255" s="709" t="s">
        <v>1163</v>
      </c>
      <c r="C255" s="682" t="s">
        <v>3116</v>
      </c>
      <c r="D255" s="688" t="s">
        <v>3117</v>
      </c>
      <c r="E255" s="681" t="s">
        <v>1055</v>
      </c>
      <c r="F255" s="684" t="s">
        <v>3118</v>
      </c>
      <c r="G255" s="685" t="s">
        <v>3087</v>
      </c>
      <c r="H255" s="686" t="s">
        <v>3088</v>
      </c>
      <c r="I255" s="681" t="s">
        <v>585</v>
      </c>
      <c r="J255" s="682" t="s">
        <v>3119</v>
      </c>
      <c r="K255" s="687">
        <v>15</v>
      </c>
      <c r="L255" s="496">
        <v>1</v>
      </c>
      <c r="M255" s="304">
        <v>13109</v>
      </c>
      <c r="N255" s="495" t="s">
        <v>2626</v>
      </c>
      <c r="O255" s="497">
        <v>4</v>
      </c>
      <c r="P255" s="499"/>
      <c r="Q255" s="499"/>
    </row>
    <row r="256" spans="1:17" ht="35.25" hidden="1" customHeight="1">
      <c r="A256" s="709">
        <f t="shared" si="3"/>
        <v>254</v>
      </c>
      <c r="B256" s="709" t="s">
        <v>1163</v>
      </c>
      <c r="C256" s="682" t="s">
        <v>3116</v>
      </c>
      <c r="D256" s="681" t="s">
        <v>3117</v>
      </c>
      <c r="E256" s="681" t="s">
        <v>1055</v>
      </c>
      <c r="F256" s="684" t="s">
        <v>3120</v>
      </c>
      <c r="G256" s="685" t="s">
        <v>3087</v>
      </c>
      <c r="H256" s="686" t="s">
        <v>3088</v>
      </c>
      <c r="I256" s="681" t="s">
        <v>585</v>
      </c>
      <c r="J256" s="682" t="s">
        <v>3119</v>
      </c>
      <c r="K256" s="687">
        <v>16</v>
      </c>
      <c r="L256" s="712">
        <v>1</v>
      </c>
      <c r="M256" s="304">
        <v>13109</v>
      </c>
      <c r="N256" s="495" t="s">
        <v>2626</v>
      </c>
      <c r="O256" s="497">
        <v>4</v>
      </c>
      <c r="P256" s="499"/>
      <c r="Q256" s="499"/>
    </row>
    <row r="257" spans="1:22" ht="35.25" hidden="1" customHeight="1">
      <c r="A257" s="709">
        <f t="shared" si="3"/>
        <v>255</v>
      </c>
      <c r="B257" s="709" t="s">
        <v>1163</v>
      </c>
      <c r="C257" s="682" t="s">
        <v>3121</v>
      </c>
      <c r="D257" s="688" t="s">
        <v>2760</v>
      </c>
      <c r="E257" s="681" t="s">
        <v>1055</v>
      </c>
      <c r="F257" s="684" t="s">
        <v>3122</v>
      </c>
      <c r="G257" s="685" t="s">
        <v>3103</v>
      </c>
      <c r="H257" s="686" t="s">
        <v>3104</v>
      </c>
      <c r="I257" s="681" t="s">
        <v>585</v>
      </c>
      <c r="J257" s="682" t="s">
        <v>2137</v>
      </c>
      <c r="K257" s="687">
        <v>17</v>
      </c>
      <c r="L257" s="496">
        <v>1</v>
      </c>
      <c r="M257" s="641">
        <v>228</v>
      </c>
      <c r="N257" s="495" t="s">
        <v>2352</v>
      </c>
      <c r="O257" s="497">
        <v>4</v>
      </c>
      <c r="P257" s="499"/>
      <c r="Q257" s="499"/>
    </row>
    <row r="258" spans="1:22" ht="35.25" hidden="1" customHeight="1">
      <c r="A258" s="709">
        <f t="shared" si="3"/>
        <v>256</v>
      </c>
      <c r="B258" s="709" t="s">
        <v>1163</v>
      </c>
      <c r="C258" s="682" t="s">
        <v>3123</v>
      </c>
      <c r="D258" s="688" t="s">
        <v>3124</v>
      </c>
      <c r="E258" s="681" t="s">
        <v>1055</v>
      </c>
      <c r="F258" s="684" t="s">
        <v>3125</v>
      </c>
      <c r="G258" s="685" t="s">
        <v>3103</v>
      </c>
      <c r="H258" s="686" t="s">
        <v>3104</v>
      </c>
      <c r="I258" s="681" t="s">
        <v>585</v>
      </c>
      <c r="J258" s="682" t="s">
        <v>2137</v>
      </c>
      <c r="K258" s="687">
        <v>18</v>
      </c>
      <c r="L258" s="496">
        <v>1</v>
      </c>
      <c r="M258" s="641">
        <v>319</v>
      </c>
      <c r="N258" s="495" t="s">
        <v>2352</v>
      </c>
      <c r="O258" s="497">
        <v>4</v>
      </c>
      <c r="P258" s="499"/>
      <c r="Q258" s="499"/>
    </row>
    <row r="259" spans="1:22" ht="35.25" hidden="1" customHeight="1">
      <c r="A259" s="709">
        <f t="shared" si="3"/>
        <v>257</v>
      </c>
      <c r="B259" s="709" t="s">
        <v>1163</v>
      </c>
      <c r="C259" s="682" t="s">
        <v>3126</v>
      </c>
      <c r="D259" s="689" t="s">
        <v>3127</v>
      </c>
      <c r="E259" s="681" t="s">
        <v>1055</v>
      </c>
      <c r="F259" s="684" t="s">
        <v>3128</v>
      </c>
      <c r="G259" s="685" t="s">
        <v>2250</v>
      </c>
      <c r="H259" s="686" t="s">
        <v>159</v>
      </c>
      <c r="I259" s="681" t="s">
        <v>159</v>
      </c>
      <c r="J259" s="682" t="s">
        <v>3129</v>
      </c>
      <c r="K259" s="687">
        <v>19</v>
      </c>
      <c r="L259" s="496">
        <v>1</v>
      </c>
      <c r="M259" s="411"/>
      <c r="N259" s="498"/>
      <c r="O259" s="411"/>
      <c r="P259" s="304"/>
      <c r="Q259" s="495"/>
      <c r="R259" s="411"/>
      <c r="S259" s="411"/>
      <c r="T259" s="411"/>
      <c r="U259" s="411"/>
      <c r="V259" s="411"/>
    </row>
    <row r="260" spans="1:22" ht="35.25" hidden="1" customHeight="1">
      <c r="A260" s="709">
        <f t="shared" si="3"/>
        <v>258</v>
      </c>
      <c r="B260" s="709" t="s">
        <v>1163</v>
      </c>
      <c r="C260" s="682" t="s">
        <v>3130</v>
      </c>
      <c r="D260" s="681" t="s">
        <v>2925</v>
      </c>
      <c r="E260" s="681" t="s">
        <v>1055</v>
      </c>
      <c r="F260" s="684" t="s">
        <v>3131</v>
      </c>
      <c r="G260" s="685" t="s">
        <v>2250</v>
      </c>
      <c r="H260" s="686" t="s">
        <v>159</v>
      </c>
      <c r="I260" s="681" t="s">
        <v>159</v>
      </c>
      <c r="J260" s="682" t="s">
        <v>2137</v>
      </c>
      <c r="K260" s="687">
        <v>20</v>
      </c>
      <c r="L260" s="710">
        <v>1</v>
      </c>
      <c r="M260" s="411"/>
      <c r="N260" s="498"/>
      <c r="O260" s="411"/>
      <c r="P260" s="1"/>
      <c r="Q260" s="1"/>
      <c r="R260" s="411"/>
      <c r="S260" s="411"/>
      <c r="T260" s="411"/>
      <c r="U260" s="411"/>
      <c r="V260" s="411"/>
    </row>
    <row r="261" spans="1:22" ht="35.25" hidden="1" customHeight="1">
      <c r="A261" s="709">
        <f t="shared" ref="A261:A324" si="4">A260+1</f>
        <v>259</v>
      </c>
      <c r="B261" s="709" t="s">
        <v>1163</v>
      </c>
      <c r="C261" s="682" t="s">
        <v>3132</v>
      </c>
      <c r="D261" s="691" t="s">
        <v>2797</v>
      </c>
      <c r="E261" s="681" t="s">
        <v>2248</v>
      </c>
      <c r="F261" s="684" t="s">
        <v>3133</v>
      </c>
      <c r="G261" s="685" t="s">
        <v>2250</v>
      </c>
      <c r="H261" s="686" t="s">
        <v>159</v>
      </c>
      <c r="I261" s="681" t="s">
        <v>159</v>
      </c>
      <c r="J261" s="682" t="s">
        <v>3134</v>
      </c>
      <c r="K261" s="687">
        <v>21</v>
      </c>
      <c r="L261" s="496">
        <v>1</v>
      </c>
      <c r="M261" s="411"/>
      <c r="N261" s="498"/>
      <c r="O261" s="411"/>
      <c r="P261" s="1"/>
      <c r="Q261" s="1"/>
      <c r="R261" s="411"/>
      <c r="S261" s="411"/>
      <c r="T261" s="411"/>
      <c r="U261" s="411"/>
      <c r="V261" s="411"/>
    </row>
    <row r="262" spans="1:22" ht="35.25" hidden="1" customHeight="1">
      <c r="A262" s="709">
        <f t="shared" si="4"/>
        <v>260</v>
      </c>
      <c r="B262" s="709" t="s">
        <v>1163</v>
      </c>
      <c r="C262" s="682" t="s">
        <v>3135</v>
      </c>
      <c r="D262" s="688" t="s">
        <v>2438</v>
      </c>
      <c r="E262" s="681" t="s">
        <v>1055</v>
      </c>
      <c r="F262" s="684" t="s">
        <v>3136</v>
      </c>
      <c r="G262" s="685" t="s">
        <v>2250</v>
      </c>
      <c r="H262" s="686" t="s">
        <v>159</v>
      </c>
      <c r="I262" s="681" t="s">
        <v>159</v>
      </c>
      <c r="J262" s="682" t="s">
        <v>3137</v>
      </c>
      <c r="K262" s="687">
        <v>22</v>
      </c>
      <c r="L262" s="496">
        <v>1</v>
      </c>
      <c r="N262" s="498"/>
      <c r="P262" s="499"/>
      <c r="Q262" s="499"/>
    </row>
    <row r="263" spans="1:22" ht="35.25" hidden="1" customHeight="1">
      <c r="A263" s="709">
        <f t="shared" si="4"/>
        <v>261</v>
      </c>
      <c r="B263" s="709" t="s">
        <v>1163</v>
      </c>
      <c r="C263" s="682" t="s">
        <v>3135</v>
      </c>
      <c r="D263" s="688" t="s">
        <v>2438</v>
      </c>
      <c r="E263" s="681" t="s">
        <v>1055</v>
      </c>
      <c r="F263" s="684" t="s">
        <v>3138</v>
      </c>
      <c r="G263" s="685" t="s">
        <v>2250</v>
      </c>
      <c r="H263" s="686" t="s">
        <v>159</v>
      </c>
      <c r="I263" s="681" t="s">
        <v>159</v>
      </c>
      <c r="J263" s="682" t="s">
        <v>3137</v>
      </c>
      <c r="K263" s="687">
        <v>23</v>
      </c>
      <c r="L263" s="496">
        <v>1</v>
      </c>
      <c r="N263" s="498"/>
      <c r="P263" s="499"/>
      <c r="Q263" s="499"/>
    </row>
    <row r="264" spans="1:22" ht="35.25" hidden="1" customHeight="1">
      <c r="A264" s="709">
        <f t="shared" si="4"/>
        <v>262</v>
      </c>
      <c r="B264" s="709" t="s">
        <v>1163</v>
      </c>
      <c r="C264" s="682" t="s">
        <v>3139</v>
      </c>
      <c r="D264" s="681" t="s">
        <v>2549</v>
      </c>
      <c r="E264" s="681" t="s">
        <v>1055</v>
      </c>
      <c r="F264" s="684" t="s">
        <v>3140</v>
      </c>
      <c r="G264" s="685" t="s">
        <v>2250</v>
      </c>
      <c r="H264" s="686" t="s">
        <v>159</v>
      </c>
      <c r="I264" s="681" t="s">
        <v>159</v>
      </c>
      <c r="J264" s="682" t="s">
        <v>3141</v>
      </c>
      <c r="K264" s="687">
        <v>24</v>
      </c>
      <c r="L264" s="496">
        <v>1</v>
      </c>
      <c r="M264" s="411"/>
      <c r="N264" s="498"/>
      <c r="O264" s="411"/>
      <c r="P264" s="1"/>
      <c r="Q264" s="1"/>
      <c r="R264" s="411"/>
      <c r="S264" s="411"/>
      <c r="T264" s="411"/>
      <c r="U264" s="411"/>
      <c r="V264" s="411"/>
    </row>
    <row r="265" spans="1:22" ht="35.25" customHeight="1">
      <c r="A265" s="709">
        <f t="shared" si="4"/>
        <v>263</v>
      </c>
      <c r="B265" s="709" t="s">
        <v>1163</v>
      </c>
      <c r="C265" s="682" t="s">
        <v>3142</v>
      </c>
      <c r="D265" s="681" t="s">
        <v>2556</v>
      </c>
      <c r="E265" s="681" t="s">
        <v>1055</v>
      </c>
      <c r="F265" s="684" t="s">
        <v>3143</v>
      </c>
      <c r="G265" s="685" t="s">
        <v>2250</v>
      </c>
      <c r="H265" s="686" t="s">
        <v>159</v>
      </c>
      <c r="I265" s="681" t="s">
        <v>159</v>
      </c>
      <c r="J265" s="682" t="s">
        <v>3144</v>
      </c>
      <c r="K265" s="687">
        <v>25</v>
      </c>
      <c r="L265" s="496">
        <v>2</v>
      </c>
      <c r="M265" s="411"/>
      <c r="N265" s="498"/>
      <c r="O265" s="411"/>
      <c r="P265" s="1"/>
      <c r="Q265" s="1"/>
      <c r="R265" s="411"/>
      <c r="S265" s="411"/>
      <c r="T265" s="411"/>
      <c r="U265" s="411"/>
      <c r="V265" s="411"/>
    </row>
    <row r="266" spans="1:22" ht="35.25" customHeight="1">
      <c r="A266" s="709">
        <f t="shared" si="4"/>
        <v>264</v>
      </c>
      <c r="B266" s="709" t="s">
        <v>1163</v>
      </c>
      <c r="C266" s="682" t="s">
        <v>3142</v>
      </c>
      <c r="D266" s="681" t="s">
        <v>2556</v>
      </c>
      <c r="E266" s="681" t="s">
        <v>1055</v>
      </c>
      <c r="F266" s="684" t="s">
        <v>3143</v>
      </c>
      <c r="G266" s="685" t="s">
        <v>2250</v>
      </c>
      <c r="H266" s="686" t="s">
        <v>159</v>
      </c>
      <c r="I266" s="681" t="s">
        <v>159</v>
      </c>
      <c r="J266" s="682" t="s">
        <v>3144</v>
      </c>
      <c r="K266" s="687">
        <v>26</v>
      </c>
      <c r="L266" s="496">
        <v>2</v>
      </c>
      <c r="M266" s="411"/>
      <c r="N266" s="498"/>
      <c r="O266" s="411"/>
      <c r="P266" s="1"/>
      <c r="Q266" s="1"/>
      <c r="R266" s="411"/>
      <c r="S266" s="411"/>
      <c r="T266" s="411"/>
      <c r="U266" s="411"/>
      <c r="V266" s="411"/>
    </row>
    <row r="267" spans="1:22" ht="35.25" customHeight="1">
      <c r="A267" s="709">
        <f t="shared" si="4"/>
        <v>265</v>
      </c>
      <c r="B267" s="709" t="s">
        <v>1163</v>
      </c>
      <c r="C267" s="682" t="s">
        <v>3145</v>
      </c>
      <c r="D267" s="681" t="s">
        <v>3146</v>
      </c>
      <c r="E267" s="681" t="s">
        <v>1055</v>
      </c>
      <c r="F267" s="684" t="s">
        <v>3147</v>
      </c>
      <c r="G267" s="685" t="s">
        <v>2250</v>
      </c>
      <c r="H267" s="686" t="s">
        <v>159</v>
      </c>
      <c r="I267" s="681" t="s">
        <v>159</v>
      </c>
      <c r="J267" s="682" t="s">
        <v>3148</v>
      </c>
      <c r="K267" s="687">
        <v>27</v>
      </c>
      <c r="L267" s="496">
        <v>2</v>
      </c>
      <c r="M267" s="411"/>
      <c r="N267" s="498"/>
      <c r="O267" s="411"/>
      <c r="P267" s="1"/>
      <c r="Q267" s="1"/>
      <c r="R267" s="411"/>
      <c r="S267" s="411"/>
      <c r="T267" s="411"/>
      <c r="U267" s="411"/>
      <c r="V267" s="411"/>
    </row>
    <row r="268" spans="1:22" ht="35.25" customHeight="1">
      <c r="A268" s="709">
        <f t="shared" si="4"/>
        <v>266</v>
      </c>
      <c r="B268" s="709" t="s">
        <v>1163</v>
      </c>
      <c r="C268" s="682" t="s">
        <v>3149</v>
      </c>
      <c r="D268" s="681" t="s">
        <v>2569</v>
      </c>
      <c r="E268" s="681" t="s">
        <v>1055</v>
      </c>
      <c r="F268" s="684" t="s">
        <v>3150</v>
      </c>
      <c r="G268" s="685" t="s">
        <v>2250</v>
      </c>
      <c r="H268" s="686" t="s">
        <v>159</v>
      </c>
      <c r="I268" s="681" t="s">
        <v>159</v>
      </c>
      <c r="J268" s="682" t="s">
        <v>3151</v>
      </c>
      <c r="K268" s="687">
        <v>28</v>
      </c>
      <c r="L268" s="496">
        <v>2</v>
      </c>
      <c r="M268" s="411"/>
      <c r="N268" s="498"/>
      <c r="O268" s="411"/>
      <c r="P268" s="1"/>
      <c r="Q268" s="1"/>
      <c r="R268" s="411"/>
      <c r="S268" s="411"/>
      <c r="T268" s="411"/>
      <c r="U268" s="411"/>
      <c r="V268" s="411"/>
    </row>
    <row r="269" spans="1:22" ht="35.25" customHeight="1">
      <c r="A269" s="709">
        <f t="shared" si="4"/>
        <v>267</v>
      </c>
      <c r="B269" s="709" t="s">
        <v>1163</v>
      </c>
      <c r="C269" s="682" t="s">
        <v>3152</v>
      </c>
      <c r="D269" s="681" t="s">
        <v>2573</v>
      </c>
      <c r="E269" s="681" t="s">
        <v>1055</v>
      </c>
      <c r="F269" s="684" t="s">
        <v>3153</v>
      </c>
      <c r="G269" s="685" t="s">
        <v>2250</v>
      </c>
      <c r="H269" s="686" t="s">
        <v>159</v>
      </c>
      <c r="I269" s="681" t="s">
        <v>159</v>
      </c>
      <c r="J269" s="682" t="s">
        <v>3154</v>
      </c>
      <c r="K269" s="687">
        <v>29</v>
      </c>
      <c r="L269" s="496">
        <v>2</v>
      </c>
      <c r="M269" s="411"/>
      <c r="N269" s="498"/>
      <c r="O269" s="411"/>
      <c r="P269" s="1"/>
      <c r="Q269" s="1"/>
      <c r="R269" s="411"/>
      <c r="S269" s="411"/>
      <c r="T269" s="411"/>
      <c r="U269" s="411"/>
      <c r="V269" s="411"/>
    </row>
    <row r="270" spans="1:22" ht="35.25" customHeight="1">
      <c r="A270" s="709">
        <f t="shared" si="4"/>
        <v>268</v>
      </c>
      <c r="B270" s="709" t="s">
        <v>1163</v>
      </c>
      <c r="C270" s="682" t="s">
        <v>3155</v>
      </c>
      <c r="D270" s="681" t="s">
        <v>3054</v>
      </c>
      <c r="E270" s="681" t="s">
        <v>2249</v>
      </c>
      <c r="F270" s="684" t="s">
        <v>3156</v>
      </c>
      <c r="G270" s="685" t="s">
        <v>2250</v>
      </c>
      <c r="H270" s="686" t="s">
        <v>159</v>
      </c>
      <c r="I270" s="681" t="s">
        <v>159</v>
      </c>
      <c r="J270" s="682" t="s">
        <v>3157</v>
      </c>
      <c r="K270" s="687">
        <v>30</v>
      </c>
      <c r="L270" s="496">
        <v>2</v>
      </c>
      <c r="M270" s="411"/>
      <c r="N270" s="498"/>
      <c r="O270" s="411"/>
      <c r="P270" s="1"/>
      <c r="Q270" s="1"/>
      <c r="R270" s="411"/>
      <c r="S270" s="411"/>
      <c r="T270" s="411"/>
      <c r="U270" s="411"/>
      <c r="V270" s="411"/>
    </row>
    <row r="271" spans="1:22" ht="35.25" customHeight="1">
      <c r="A271" s="709">
        <f t="shared" si="4"/>
        <v>269</v>
      </c>
      <c r="B271" s="709" t="s">
        <v>1163</v>
      </c>
      <c r="C271" s="682" t="s">
        <v>3158</v>
      </c>
      <c r="D271" s="681" t="s">
        <v>3159</v>
      </c>
      <c r="E271" s="681" t="s">
        <v>1055</v>
      </c>
      <c r="F271" s="684" t="s">
        <v>3160</v>
      </c>
      <c r="G271" s="685" t="s">
        <v>2250</v>
      </c>
      <c r="H271" s="686" t="s">
        <v>159</v>
      </c>
      <c r="I271" s="681" t="s">
        <v>159</v>
      </c>
      <c r="J271" s="682" t="s">
        <v>3161</v>
      </c>
      <c r="K271" s="687">
        <v>31</v>
      </c>
      <c r="L271" s="496">
        <v>2</v>
      </c>
      <c r="M271" s="411"/>
      <c r="N271" s="498"/>
      <c r="O271" s="411"/>
      <c r="P271" s="1"/>
      <c r="Q271" s="1"/>
      <c r="R271" s="411"/>
      <c r="S271" s="411"/>
      <c r="T271" s="411"/>
      <c r="U271" s="411"/>
      <c r="V271" s="411"/>
    </row>
    <row r="272" spans="1:22" ht="35.25" customHeight="1">
      <c r="A272" s="709">
        <f t="shared" si="4"/>
        <v>270</v>
      </c>
      <c r="B272" s="709" t="s">
        <v>1163</v>
      </c>
      <c r="C272" s="682" t="s">
        <v>3162</v>
      </c>
      <c r="D272" s="681" t="s">
        <v>2668</v>
      </c>
      <c r="E272" s="681" t="s">
        <v>1055</v>
      </c>
      <c r="F272" s="684" t="s">
        <v>3163</v>
      </c>
      <c r="G272" s="685" t="s">
        <v>2250</v>
      </c>
      <c r="H272" s="686" t="s">
        <v>159</v>
      </c>
      <c r="I272" s="681" t="s">
        <v>159</v>
      </c>
      <c r="J272" s="682" t="s">
        <v>3164</v>
      </c>
      <c r="K272" s="687">
        <v>32</v>
      </c>
      <c r="L272" s="496">
        <v>2</v>
      </c>
      <c r="M272" s="411"/>
      <c r="N272" s="498"/>
      <c r="O272" s="411"/>
      <c r="P272" s="1"/>
      <c r="Q272" s="1"/>
      <c r="R272" s="411"/>
      <c r="S272" s="411"/>
      <c r="T272" s="411"/>
      <c r="U272" s="411"/>
      <c r="V272" s="411"/>
    </row>
    <row r="273" spans="1:22" ht="35.25" customHeight="1">
      <c r="A273" s="709">
        <f t="shared" si="4"/>
        <v>271</v>
      </c>
      <c r="B273" s="709" t="s">
        <v>1163</v>
      </c>
      <c r="C273" s="682" t="s">
        <v>3165</v>
      </c>
      <c r="D273" s="681" t="s">
        <v>3166</v>
      </c>
      <c r="E273" s="681" t="s">
        <v>1055</v>
      </c>
      <c r="F273" s="684" t="s">
        <v>3167</v>
      </c>
      <c r="G273" s="685" t="s">
        <v>2250</v>
      </c>
      <c r="H273" s="686" t="s">
        <v>159</v>
      </c>
      <c r="I273" s="681" t="s">
        <v>159</v>
      </c>
      <c r="J273" s="682" t="s">
        <v>3168</v>
      </c>
      <c r="K273" s="687">
        <v>33</v>
      </c>
      <c r="L273" s="496">
        <v>2</v>
      </c>
      <c r="M273" s="411"/>
      <c r="N273" s="498"/>
      <c r="O273" s="411"/>
      <c r="P273" s="1"/>
      <c r="Q273" s="1"/>
      <c r="R273" s="411"/>
      <c r="S273" s="411"/>
      <c r="T273" s="411"/>
      <c r="U273" s="411"/>
      <c r="V273" s="411"/>
    </row>
    <row r="274" spans="1:22" ht="35.25" customHeight="1">
      <c r="A274" s="709">
        <f t="shared" si="4"/>
        <v>272</v>
      </c>
      <c r="B274" s="709" t="s">
        <v>1163</v>
      </c>
      <c r="C274" s="682" t="s">
        <v>3169</v>
      </c>
      <c r="D274" s="681" t="s">
        <v>3170</v>
      </c>
      <c r="E274" s="681" t="s">
        <v>1055</v>
      </c>
      <c r="F274" s="684" t="s">
        <v>3171</v>
      </c>
      <c r="G274" s="685" t="s">
        <v>2250</v>
      </c>
      <c r="H274" s="686" t="s">
        <v>159</v>
      </c>
      <c r="I274" s="681" t="s">
        <v>159</v>
      </c>
      <c r="J274" s="682" t="s">
        <v>3172</v>
      </c>
      <c r="K274" s="687">
        <v>34</v>
      </c>
      <c r="L274" s="496">
        <v>2</v>
      </c>
      <c r="M274" s="411"/>
      <c r="N274" s="498"/>
      <c r="O274" s="411"/>
      <c r="P274" s="1"/>
      <c r="Q274" s="1"/>
      <c r="R274" s="411"/>
      <c r="S274" s="411"/>
      <c r="T274" s="411"/>
      <c r="U274" s="411"/>
      <c r="V274" s="411"/>
    </row>
    <row r="275" spans="1:22" ht="35.25" customHeight="1">
      <c r="A275" s="709">
        <f t="shared" si="4"/>
        <v>273</v>
      </c>
      <c r="B275" s="709" t="s">
        <v>1163</v>
      </c>
      <c r="C275" s="682" t="s">
        <v>3173</v>
      </c>
      <c r="D275" s="681" t="s">
        <v>3174</v>
      </c>
      <c r="E275" s="681" t="s">
        <v>2252</v>
      </c>
      <c r="F275" s="684" t="s">
        <v>3175</v>
      </c>
      <c r="G275" s="685" t="s">
        <v>2250</v>
      </c>
      <c r="H275" s="686" t="s">
        <v>159</v>
      </c>
      <c r="I275" s="681" t="s">
        <v>159</v>
      </c>
      <c r="J275" s="682" t="s">
        <v>3176</v>
      </c>
      <c r="K275" s="687">
        <v>35</v>
      </c>
      <c r="L275" s="496">
        <v>2</v>
      </c>
      <c r="M275" s="411"/>
      <c r="N275" s="498"/>
      <c r="O275" s="411"/>
      <c r="P275" s="1"/>
      <c r="Q275" s="1"/>
      <c r="R275" s="411"/>
      <c r="S275" s="411"/>
      <c r="T275" s="411"/>
      <c r="U275" s="411"/>
      <c r="V275" s="411"/>
    </row>
    <row r="276" spans="1:22" ht="35.25" hidden="1" customHeight="1">
      <c r="A276" s="720">
        <f t="shared" si="4"/>
        <v>274</v>
      </c>
      <c r="B276" s="720" t="s">
        <v>1164</v>
      </c>
      <c r="C276" s="694" t="s">
        <v>3177</v>
      </c>
      <c r="D276" s="693" t="s">
        <v>3001</v>
      </c>
      <c r="E276" s="693" t="s">
        <v>2252</v>
      </c>
      <c r="F276" s="696" t="s">
        <v>3178</v>
      </c>
      <c r="G276" s="697" t="s">
        <v>2250</v>
      </c>
      <c r="H276" s="698" t="s">
        <v>159</v>
      </c>
      <c r="I276" s="693" t="s">
        <v>159</v>
      </c>
      <c r="J276" s="694" t="s">
        <v>2253</v>
      </c>
      <c r="K276" s="699">
        <v>1</v>
      </c>
      <c r="L276" s="496">
        <v>1</v>
      </c>
      <c r="M276" s="411"/>
      <c r="N276" s="498"/>
      <c r="O276" s="411"/>
      <c r="P276" s="1"/>
      <c r="Q276" s="1"/>
      <c r="R276" s="411"/>
      <c r="S276" s="411"/>
      <c r="T276" s="411"/>
      <c r="U276" s="411"/>
      <c r="V276" s="411"/>
    </row>
    <row r="277" spans="1:22" ht="35.25" hidden="1" customHeight="1">
      <c r="A277" s="720">
        <f t="shared" si="4"/>
        <v>275</v>
      </c>
      <c r="B277" s="720" t="s">
        <v>1164</v>
      </c>
      <c r="C277" s="694" t="s">
        <v>3179</v>
      </c>
      <c r="D277" s="701" t="s">
        <v>3180</v>
      </c>
      <c r="E277" s="693" t="s">
        <v>2252</v>
      </c>
      <c r="F277" s="696" t="s">
        <v>3181</v>
      </c>
      <c r="G277" s="697" t="s">
        <v>2250</v>
      </c>
      <c r="H277" s="698" t="s">
        <v>159</v>
      </c>
      <c r="I277" s="693" t="s">
        <v>159</v>
      </c>
      <c r="J277" s="694" t="s">
        <v>3182</v>
      </c>
      <c r="K277" s="699">
        <v>2</v>
      </c>
      <c r="L277" s="496">
        <v>1</v>
      </c>
      <c r="N277" s="498"/>
      <c r="P277" s="499"/>
      <c r="Q277" s="499"/>
    </row>
    <row r="278" spans="1:22" ht="35.25" hidden="1" customHeight="1">
      <c r="A278" s="720">
        <f t="shared" si="4"/>
        <v>276</v>
      </c>
      <c r="B278" s="720" t="s">
        <v>1164</v>
      </c>
      <c r="C278" s="694" t="s">
        <v>3183</v>
      </c>
      <c r="D278" s="701" t="s">
        <v>2504</v>
      </c>
      <c r="E278" s="693" t="s">
        <v>1055</v>
      </c>
      <c r="F278" s="696" t="s">
        <v>3184</v>
      </c>
      <c r="G278" s="697" t="s">
        <v>2250</v>
      </c>
      <c r="H278" s="698" t="s">
        <v>159</v>
      </c>
      <c r="I278" s="693" t="s">
        <v>159</v>
      </c>
      <c r="J278" s="694" t="s">
        <v>3185</v>
      </c>
      <c r="K278" s="699">
        <v>3</v>
      </c>
      <c r="L278" s="496">
        <v>1</v>
      </c>
      <c r="N278" s="498"/>
      <c r="P278" s="499"/>
      <c r="Q278" s="499"/>
    </row>
    <row r="279" spans="1:22" ht="35.25" hidden="1" customHeight="1">
      <c r="A279" s="720">
        <f t="shared" si="4"/>
        <v>277</v>
      </c>
      <c r="B279" s="720" t="s">
        <v>1164</v>
      </c>
      <c r="C279" s="694" t="s">
        <v>3186</v>
      </c>
      <c r="D279" s="701" t="s">
        <v>2366</v>
      </c>
      <c r="E279" s="693" t="s">
        <v>1055</v>
      </c>
      <c r="F279" s="696" t="s">
        <v>3187</v>
      </c>
      <c r="G279" s="697" t="s">
        <v>2250</v>
      </c>
      <c r="H279" s="698" t="s">
        <v>159</v>
      </c>
      <c r="I279" s="693" t="s">
        <v>159</v>
      </c>
      <c r="J279" s="694" t="s">
        <v>2629</v>
      </c>
      <c r="K279" s="699">
        <v>4</v>
      </c>
      <c r="L279" s="496">
        <v>1</v>
      </c>
      <c r="N279" s="498"/>
      <c r="P279" s="499"/>
      <c r="Q279" s="499"/>
    </row>
    <row r="280" spans="1:22" ht="35.25" hidden="1" customHeight="1">
      <c r="A280" s="720">
        <f t="shared" si="4"/>
        <v>278</v>
      </c>
      <c r="B280" s="720" t="s">
        <v>1164</v>
      </c>
      <c r="C280" s="694" t="s">
        <v>3188</v>
      </c>
      <c r="D280" s="701" t="s">
        <v>2366</v>
      </c>
      <c r="E280" s="693" t="s">
        <v>1055</v>
      </c>
      <c r="F280" s="696" t="s">
        <v>3189</v>
      </c>
      <c r="G280" s="697" t="s">
        <v>2250</v>
      </c>
      <c r="H280" s="698" t="s">
        <v>159</v>
      </c>
      <c r="I280" s="693" t="s">
        <v>159</v>
      </c>
      <c r="J280" s="694" t="s">
        <v>2629</v>
      </c>
      <c r="K280" s="699">
        <v>5</v>
      </c>
      <c r="L280" s="496">
        <v>1</v>
      </c>
      <c r="N280" s="498"/>
      <c r="P280" s="499"/>
      <c r="Q280" s="499"/>
    </row>
    <row r="281" spans="1:22" ht="35.25" hidden="1" customHeight="1">
      <c r="A281" s="720">
        <f t="shared" si="4"/>
        <v>279</v>
      </c>
      <c r="B281" s="720" t="s">
        <v>1164</v>
      </c>
      <c r="C281" s="694" t="s">
        <v>3190</v>
      </c>
      <c r="D281" s="701" t="s">
        <v>2366</v>
      </c>
      <c r="E281" s="693" t="s">
        <v>1055</v>
      </c>
      <c r="F281" s="696" t="s">
        <v>3191</v>
      </c>
      <c r="G281" s="697" t="s">
        <v>2250</v>
      </c>
      <c r="H281" s="698" t="s">
        <v>159</v>
      </c>
      <c r="I281" s="693" t="s">
        <v>159</v>
      </c>
      <c r="J281" s="694" t="s">
        <v>3192</v>
      </c>
      <c r="K281" s="699">
        <v>6</v>
      </c>
      <c r="L281" s="496">
        <v>1</v>
      </c>
      <c r="N281" s="498"/>
      <c r="P281" s="499"/>
      <c r="Q281" s="499"/>
    </row>
    <row r="282" spans="1:22" ht="35.25" hidden="1" customHeight="1">
      <c r="A282" s="720">
        <f t="shared" si="4"/>
        <v>280</v>
      </c>
      <c r="B282" s="720" t="s">
        <v>1164</v>
      </c>
      <c r="C282" s="694" t="s">
        <v>3193</v>
      </c>
      <c r="D282" s="702" t="s">
        <v>2615</v>
      </c>
      <c r="E282" s="693" t="s">
        <v>2248</v>
      </c>
      <c r="F282" s="696" t="s">
        <v>3194</v>
      </c>
      <c r="G282" s="697" t="s">
        <v>2250</v>
      </c>
      <c r="H282" s="698" t="s">
        <v>159</v>
      </c>
      <c r="I282" s="693" t="s">
        <v>159</v>
      </c>
      <c r="J282" s="694" t="s">
        <v>3195</v>
      </c>
      <c r="K282" s="699">
        <v>7</v>
      </c>
      <c r="L282" s="496">
        <v>1</v>
      </c>
      <c r="N282" s="498"/>
      <c r="P282" s="499"/>
      <c r="Q282" s="499"/>
    </row>
    <row r="283" spans="1:22" ht="35.25" hidden="1" customHeight="1">
      <c r="A283" s="720">
        <f t="shared" si="4"/>
        <v>281</v>
      </c>
      <c r="B283" s="720" t="s">
        <v>1164</v>
      </c>
      <c r="C283" s="694" t="s">
        <v>3196</v>
      </c>
      <c r="D283" s="702" t="s">
        <v>2504</v>
      </c>
      <c r="E283" s="693" t="s">
        <v>1055</v>
      </c>
      <c r="F283" s="696" t="s">
        <v>3197</v>
      </c>
      <c r="G283" s="697" t="s">
        <v>2250</v>
      </c>
      <c r="H283" s="698" t="s">
        <v>159</v>
      </c>
      <c r="I283" s="693" t="s">
        <v>159</v>
      </c>
      <c r="J283" s="694" t="s">
        <v>2629</v>
      </c>
      <c r="K283" s="699">
        <v>8</v>
      </c>
      <c r="L283" s="496">
        <v>1</v>
      </c>
      <c r="N283" s="498"/>
      <c r="P283" s="499"/>
      <c r="Q283" s="499"/>
    </row>
    <row r="284" spans="1:22" ht="35.25" hidden="1" customHeight="1">
      <c r="A284" s="720">
        <f t="shared" si="4"/>
        <v>282</v>
      </c>
      <c r="B284" s="720" t="s">
        <v>1164</v>
      </c>
      <c r="C284" s="694" t="s">
        <v>3198</v>
      </c>
      <c r="D284" s="702" t="s">
        <v>2512</v>
      </c>
      <c r="E284" s="693" t="s">
        <v>1055</v>
      </c>
      <c r="F284" s="696" t="s">
        <v>3199</v>
      </c>
      <c r="G284" s="697" t="s">
        <v>2250</v>
      </c>
      <c r="H284" s="698" t="s">
        <v>159</v>
      </c>
      <c r="I284" s="693" t="s">
        <v>159</v>
      </c>
      <c r="J284" s="694" t="s">
        <v>3200</v>
      </c>
      <c r="K284" s="699">
        <v>9</v>
      </c>
      <c r="L284" s="496">
        <v>1</v>
      </c>
      <c r="N284" s="498"/>
      <c r="P284" s="499"/>
      <c r="Q284" s="499"/>
    </row>
    <row r="285" spans="1:22" ht="35.25" hidden="1" customHeight="1">
      <c r="A285" s="720">
        <f t="shared" si="4"/>
        <v>283</v>
      </c>
      <c r="B285" s="720" t="s">
        <v>1164</v>
      </c>
      <c r="C285" s="694" t="s">
        <v>3201</v>
      </c>
      <c r="D285" s="693" t="s">
        <v>2871</v>
      </c>
      <c r="E285" s="693" t="s">
        <v>2249</v>
      </c>
      <c r="F285" s="696" t="s">
        <v>3202</v>
      </c>
      <c r="G285" s="697" t="s">
        <v>3203</v>
      </c>
      <c r="H285" s="698" t="s">
        <v>3204</v>
      </c>
      <c r="I285" s="693" t="s">
        <v>585</v>
      </c>
      <c r="J285" s="694" t="s">
        <v>3205</v>
      </c>
      <c r="K285" s="699">
        <v>10</v>
      </c>
      <c r="L285" s="710">
        <v>1</v>
      </c>
      <c r="M285" s="304">
        <v>10164</v>
      </c>
      <c r="N285" s="495" t="s">
        <v>2395</v>
      </c>
      <c r="O285" s="411">
        <v>4</v>
      </c>
      <c r="P285" s="1"/>
      <c r="Q285" s="1"/>
      <c r="R285" s="411"/>
      <c r="S285" s="411"/>
      <c r="T285" s="411"/>
      <c r="U285" s="411"/>
      <c r="V285" s="411"/>
    </row>
    <row r="286" spans="1:22" ht="35.25" hidden="1" customHeight="1">
      <c r="A286" s="720">
        <f t="shared" si="4"/>
        <v>284</v>
      </c>
      <c r="B286" s="720" t="s">
        <v>1164</v>
      </c>
      <c r="C286" s="694" t="s">
        <v>3206</v>
      </c>
      <c r="D286" s="693" t="s">
        <v>2389</v>
      </c>
      <c r="E286" s="693" t="s">
        <v>1055</v>
      </c>
      <c r="F286" s="696" t="s">
        <v>3207</v>
      </c>
      <c r="G286" s="697" t="s">
        <v>2250</v>
      </c>
      <c r="H286" s="698" t="s">
        <v>159</v>
      </c>
      <c r="I286" s="693" t="s">
        <v>159</v>
      </c>
      <c r="J286" s="694" t="s">
        <v>3208</v>
      </c>
      <c r="K286" s="699">
        <v>11</v>
      </c>
      <c r="L286" s="712">
        <v>1</v>
      </c>
      <c r="N286" s="498"/>
      <c r="P286" s="499"/>
      <c r="Q286" s="499"/>
    </row>
    <row r="287" spans="1:22" ht="35.25" hidden="1" customHeight="1">
      <c r="A287" s="720">
        <f t="shared" si="4"/>
        <v>285</v>
      </c>
      <c r="B287" s="720" t="s">
        <v>1164</v>
      </c>
      <c r="C287" s="694" t="s">
        <v>3209</v>
      </c>
      <c r="D287" s="693" t="s">
        <v>2389</v>
      </c>
      <c r="E287" s="693" t="s">
        <v>1055</v>
      </c>
      <c r="F287" s="696" t="s">
        <v>3207</v>
      </c>
      <c r="G287" s="697" t="s">
        <v>2250</v>
      </c>
      <c r="H287" s="698" t="s">
        <v>159</v>
      </c>
      <c r="I287" s="693" t="s">
        <v>159</v>
      </c>
      <c r="J287" s="694" t="s">
        <v>3208</v>
      </c>
      <c r="K287" s="699">
        <v>12</v>
      </c>
      <c r="L287" s="712">
        <v>1</v>
      </c>
      <c r="N287" s="498"/>
      <c r="P287" s="499"/>
      <c r="Q287" s="499"/>
    </row>
    <row r="288" spans="1:22" ht="35.25" hidden="1" customHeight="1">
      <c r="A288" s="720">
        <f t="shared" si="4"/>
        <v>286</v>
      </c>
      <c r="B288" s="720" t="s">
        <v>1164</v>
      </c>
      <c r="C288" s="694" t="s">
        <v>3210</v>
      </c>
      <c r="D288" s="693" t="s">
        <v>3211</v>
      </c>
      <c r="E288" s="693" t="s">
        <v>2249</v>
      </c>
      <c r="F288" s="696" t="s">
        <v>3212</v>
      </c>
      <c r="G288" s="697" t="s">
        <v>3213</v>
      </c>
      <c r="H288" s="698" t="s">
        <v>3214</v>
      </c>
      <c r="I288" s="693" t="s">
        <v>585</v>
      </c>
      <c r="J288" s="694" t="s">
        <v>3215</v>
      </c>
      <c r="K288" s="699">
        <v>13</v>
      </c>
      <c r="L288" s="712">
        <v>1</v>
      </c>
      <c r="M288" s="641">
        <v>358</v>
      </c>
      <c r="N288" s="495" t="s">
        <v>2352</v>
      </c>
      <c r="O288" s="497">
        <v>4</v>
      </c>
      <c r="P288" s="499"/>
      <c r="Q288" s="499"/>
    </row>
    <row r="289" spans="1:17" ht="35.25" hidden="1" customHeight="1">
      <c r="A289" s="720">
        <f t="shared" si="4"/>
        <v>287</v>
      </c>
      <c r="B289" s="720" t="s">
        <v>1164</v>
      </c>
      <c r="C289" s="694" t="s">
        <v>3216</v>
      </c>
      <c r="D289" s="693" t="s">
        <v>2885</v>
      </c>
      <c r="E289" s="693" t="s">
        <v>1055</v>
      </c>
      <c r="F289" s="696" t="s">
        <v>3217</v>
      </c>
      <c r="G289" s="697" t="s">
        <v>2250</v>
      </c>
      <c r="H289" s="698" t="s">
        <v>159</v>
      </c>
      <c r="I289" s="693" t="s">
        <v>159</v>
      </c>
      <c r="J289" s="694" t="s">
        <v>3218</v>
      </c>
      <c r="K289" s="699">
        <v>14</v>
      </c>
      <c r="L289" s="712">
        <v>1</v>
      </c>
      <c r="N289" s="498"/>
      <c r="P289" s="499"/>
      <c r="Q289" s="499"/>
    </row>
    <row r="290" spans="1:17" ht="35.25" hidden="1" customHeight="1">
      <c r="A290" s="720">
        <f t="shared" si="4"/>
        <v>288</v>
      </c>
      <c r="B290" s="720" t="s">
        <v>1164</v>
      </c>
      <c r="C290" s="694" t="s">
        <v>3219</v>
      </c>
      <c r="D290" s="693" t="s">
        <v>2326</v>
      </c>
      <c r="E290" s="693" t="s">
        <v>2249</v>
      </c>
      <c r="F290" s="696" t="s">
        <v>3220</v>
      </c>
      <c r="G290" s="697" t="s">
        <v>3221</v>
      </c>
      <c r="H290" s="698" t="s">
        <v>3222</v>
      </c>
      <c r="I290" s="693" t="s">
        <v>585</v>
      </c>
      <c r="J290" s="694" t="s">
        <v>3223</v>
      </c>
      <c r="K290" s="699">
        <v>15</v>
      </c>
      <c r="L290" s="712">
        <v>1</v>
      </c>
      <c r="M290" s="641">
        <v>2521</v>
      </c>
      <c r="N290" s="495" t="s">
        <v>3224</v>
      </c>
      <c r="O290" s="497">
        <v>4</v>
      </c>
      <c r="P290" s="499"/>
      <c r="Q290" s="499"/>
    </row>
    <row r="291" spans="1:17" ht="35.25" hidden="1" customHeight="1">
      <c r="A291" s="720">
        <f t="shared" si="4"/>
        <v>289</v>
      </c>
      <c r="B291" s="720" t="s">
        <v>1164</v>
      </c>
      <c r="C291" s="694" t="s">
        <v>3225</v>
      </c>
      <c r="D291" s="701" t="s">
        <v>3035</v>
      </c>
      <c r="E291" s="693" t="s">
        <v>1055</v>
      </c>
      <c r="F291" s="696" t="s">
        <v>3226</v>
      </c>
      <c r="G291" s="697" t="s">
        <v>2250</v>
      </c>
      <c r="H291" s="698" t="s">
        <v>159</v>
      </c>
      <c r="I291" s="693" t="s">
        <v>159</v>
      </c>
      <c r="J291" s="694" t="s">
        <v>3227</v>
      </c>
      <c r="K291" s="699">
        <v>16</v>
      </c>
      <c r="L291" s="496">
        <v>1</v>
      </c>
      <c r="N291" s="498"/>
      <c r="P291" s="499"/>
      <c r="Q291" s="499"/>
    </row>
    <row r="292" spans="1:17" ht="35.25" hidden="1" customHeight="1">
      <c r="A292" s="720">
        <f t="shared" si="4"/>
        <v>290</v>
      </c>
      <c r="B292" s="720" t="s">
        <v>1164</v>
      </c>
      <c r="C292" s="694" t="s">
        <v>3228</v>
      </c>
      <c r="D292" s="693" t="s">
        <v>2915</v>
      </c>
      <c r="E292" s="693" t="s">
        <v>1055</v>
      </c>
      <c r="F292" s="696" t="s">
        <v>3229</v>
      </c>
      <c r="G292" s="697" t="s">
        <v>2250</v>
      </c>
      <c r="H292" s="698" t="s">
        <v>159</v>
      </c>
      <c r="I292" s="693" t="s">
        <v>159</v>
      </c>
      <c r="J292" s="694" t="s">
        <v>3227</v>
      </c>
      <c r="K292" s="699">
        <v>17</v>
      </c>
      <c r="L292" s="712">
        <v>1</v>
      </c>
      <c r="N292" s="498"/>
      <c r="P292" s="499"/>
      <c r="Q292" s="499"/>
    </row>
    <row r="293" spans="1:17" ht="35.25" hidden="1" customHeight="1">
      <c r="A293" s="720">
        <f t="shared" si="4"/>
        <v>291</v>
      </c>
      <c r="B293" s="720" t="s">
        <v>1164</v>
      </c>
      <c r="C293" s="694" t="s">
        <v>3230</v>
      </c>
      <c r="D293" s="693" t="s">
        <v>2645</v>
      </c>
      <c r="E293" s="693" t="s">
        <v>1055</v>
      </c>
      <c r="F293" s="696" t="s">
        <v>3231</v>
      </c>
      <c r="G293" s="697" t="s">
        <v>2250</v>
      </c>
      <c r="H293" s="698" t="s">
        <v>159</v>
      </c>
      <c r="I293" s="693" t="s">
        <v>159</v>
      </c>
      <c r="J293" s="694" t="s">
        <v>3232</v>
      </c>
      <c r="K293" s="699">
        <v>18</v>
      </c>
      <c r="L293" s="712">
        <v>1</v>
      </c>
      <c r="N293" s="498"/>
      <c r="P293" s="499"/>
      <c r="Q293" s="499"/>
    </row>
    <row r="294" spans="1:17" ht="35.25" hidden="1" customHeight="1">
      <c r="A294" s="720">
        <f t="shared" si="4"/>
        <v>292</v>
      </c>
      <c r="B294" s="720" t="s">
        <v>1164</v>
      </c>
      <c r="C294" s="694" t="s">
        <v>3233</v>
      </c>
      <c r="D294" s="693" t="s">
        <v>2434</v>
      </c>
      <c r="E294" s="693" t="s">
        <v>1055</v>
      </c>
      <c r="F294" s="696" t="s">
        <v>3234</v>
      </c>
      <c r="G294" s="697" t="s">
        <v>2250</v>
      </c>
      <c r="H294" s="698" t="s">
        <v>159</v>
      </c>
      <c r="I294" s="693" t="s">
        <v>159</v>
      </c>
      <c r="J294" s="694" t="s">
        <v>3235</v>
      </c>
      <c r="K294" s="699">
        <v>19</v>
      </c>
      <c r="L294" s="712">
        <v>1</v>
      </c>
      <c r="N294" s="498"/>
      <c r="P294" s="499"/>
      <c r="Q294" s="499"/>
    </row>
    <row r="295" spans="1:17" ht="35.25" hidden="1" customHeight="1">
      <c r="A295" s="720">
        <f t="shared" si="4"/>
        <v>293</v>
      </c>
      <c r="B295" s="720" t="s">
        <v>1164</v>
      </c>
      <c r="C295" s="694" t="s">
        <v>3236</v>
      </c>
      <c r="D295" s="702" t="s">
        <v>3237</v>
      </c>
      <c r="E295" s="693" t="s">
        <v>1055</v>
      </c>
      <c r="F295" s="696" t="s">
        <v>3238</v>
      </c>
      <c r="G295" s="697" t="s">
        <v>2250</v>
      </c>
      <c r="H295" s="698" t="s">
        <v>159</v>
      </c>
      <c r="I295" s="693" t="s">
        <v>159</v>
      </c>
      <c r="J295" s="694" t="s">
        <v>3239</v>
      </c>
      <c r="K295" s="699">
        <v>20</v>
      </c>
      <c r="L295" s="496">
        <v>1</v>
      </c>
      <c r="N295" s="498"/>
      <c r="P295" s="499"/>
      <c r="Q295" s="499"/>
    </row>
    <row r="296" spans="1:17" ht="35.25" hidden="1" customHeight="1">
      <c r="A296" s="720">
        <f t="shared" si="4"/>
        <v>294</v>
      </c>
      <c r="B296" s="720" t="s">
        <v>1164</v>
      </c>
      <c r="C296" s="694" t="s">
        <v>3240</v>
      </c>
      <c r="D296" s="702" t="s">
        <v>3241</v>
      </c>
      <c r="E296" s="693" t="s">
        <v>1055</v>
      </c>
      <c r="F296" s="696" t="s">
        <v>3242</v>
      </c>
      <c r="G296" s="697" t="s">
        <v>2250</v>
      </c>
      <c r="H296" s="698" t="s">
        <v>159</v>
      </c>
      <c r="I296" s="693" t="s">
        <v>159</v>
      </c>
      <c r="J296" s="694" t="s">
        <v>3243</v>
      </c>
      <c r="K296" s="699">
        <v>21</v>
      </c>
      <c r="L296" s="496">
        <v>1</v>
      </c>
      <c r="N296" s="498"/>
      <c r="P296" s="499"/>
      <c r="Q296" s="499"/>
    </row>
    <row r="297" spans="1:17" ht="35.25" customHeight="1">
      <c r="A297" s="720">
        <f t="shared" si="4"/>
        <v>295</v>
      </c>
      <c r="B297" s="720" t="s">
        <v>1164</v>
      </c>
      <c r="C297" s="694" t="s">
        <v>3244</v>
      </c>
      <c r="D297" s="702" t="s">
        <v>2556</v>
      </c>
      <c r="E297" s="693" t="s">
        <v>2249</v>
      </c>
      <c r="F297" s="696" t="s">
        <v>3245</v>
      </c>
      <c r="G297" s="697" t="s">
        <v>2250</v>
      </c>
      <c r="H297" s="698" t="s">
        <v>159</v>
      </c>
      <c r="I297" s="693" t="s">
        <v>159</v>
      </c>
      <c r="J297" s="694" t="s">
        <v>3246</v>
      </c>
      <c r="K297" s="699">
        <v>22</v>
      </c>
      <c r="L297" s="496">
        <v>2</v>
      </c>
      <c r="N297" s="498"/>
      <c r="P297" s="499"/>
      <c r="Q297" s="499"/>
    </row>
    <row r="298" spans="1:17" ht="35.25" customHeight="1">
      <c r="A298" s="720">
        <f t="shared" si="4"/>
        <v>296</v>
      </c>
      <c r="B298" s="720" t="s">
        <v>1164</v>
      </c>
      <c r="C298" s="694" t="s">
        <v>3247</v>
      </c>
      <c r="D298" s="702" t="s">
        <v>2816</v>
      </c>
      <c r="E298" s="693" t="s">
        <v>1055</v>
      </c>
      <c r="F298" s="696" t="s">
        <v>3248</v>
      </c>
      <c r="G298" s="697" t="s">
        <v>2250</v>
      </c>
      <c r="H298" s="698" t="s">
        <v>159</v>
      </c>
      <c r="I298" s="693" t="s">
        <v>159</v>
      </c>
      <c r="J298" s="694" t="s">
        <v>3249</v>
      </c>
      <c r="K298" s="699">
        <v>23</v>
      </c>
      <c r="L298" s="496">
        <v>2</v>
      </c>
      <c r="N298" s="498"/>
      <c r="P298" s="499"/>
      <c r="Q298" s="499"/>
    </row>
    <row r="299" spans="1:17" ht="35.25" customHeight="1">
      <c r="A299" s="720">
        <f t="shared" si="4"/>
        <v>297</v>
      </c>
      <c r="B299" s="720" t="s">
        <v>1164</v>
      </c>
      <c r="C299" s="694" t="s">
        <v>3250</v>
      </c>
      <c r="D299" s="702" t="s">
        <v>2395</v>
      </c>
      <c r="E299" s="693" t="s">
        <v>2251</v>
      </c>
      <c r="F299" s="696" t="s">
        <v>3251</v>
      </c>
      <c r="G299" s="697" t="s">
        <v>2250</v>
      </c>
      <c r="H299" s="698" t="s">
        <v>159</v>
      </c>
      <c r="I299" s="693" t="s">
        <v>159</v>
      </c>
      <c r="J299" s="694" t="s">
        <v>3252</v>
      </c>
      <c r="K299" s="699">
        <v>24</v>
      </c>
      <c r="L299" s="496">
        <v>2</v>
      </c>
      <c r="N299" s="498"/>
      <c r="P299" s="499"/>
      <c r="Q299" s="499"/>
    </row>
    <row r="300" spans="1:17" ht="35.25" customHeight="1">
      <c r="A300" s="720">
        <f t="shared" si="4"/>
        <v>298</v>
      </c>
      <c r="B300" s="720" t="s">
        <v>1164</v>
      </c>
      <c r="C300" s="694" t="s">
        <v>3253</v>
      </c>
      <c r="D300" s="702" t="s">
        <v>3254</v>
      </c>
      <c r="E300" s="693" t="s">
        <v>2249</v>
      </c>
      <c r="F300" s="696" t="s">
        <v>3255</v>
      </c>
      <c r="G300" s="697" t="s">
        <v>2250</v>
      </c>
      <c r="H300" s="698" t="s">
        <v>159</v>
      </c>
      <c r="I300" s="693" t="s">
        <v>159</v>
      </c>
      <c r="J300" s="694" t="s">
        <v>2425</v>
      </c>
      <c r="K300" s="699">
        <v>25</v>
      </c>
      <c r="L300" s="496">
        <v>2</v>
      </c>
      <c r="N300" s="498"/>
      <c r="P300" s="499"/>
      <c r="Q300" s="499"/>
    </row>
    <row r="301" spans="1:17" ht="35.25" customHeight="1">
      <c r="A301" s="720">
        <f t="shared" si="4"/>
        <v>299</v>
      </c>
      <c r="B301" s="720" t="s">
        <v>1164</v>
      </c>
      <c r="C301" s="694" t="s">
        <v>3256</v>
      </c>
      <c r="D301" s="702" t="s">
        <v>3254</v>
      </c>
      <c r="E301" s="693" t="s">
        <v>2248</v>
      </c>
      <c r="F301" s="696" t="s">
        <v>3255</v>
      </c>
      <c r="G301" s="697" t="s">
        <v>2250</v>
      </c>
      <c r="H301" s="698" t="s">
        <v>159</v>
      </c>
      <c r="I301" s="693" t="s">
        <v>159</v>
      </c>
      <c r="J301" s="694" t="s">
        <v>2425</v>
      </c>
      <c r="K301" s="699">
        <v>26</v>
      </c>
      <c r="L301" s="496">
        <v>2</v>
      </c>
      <c r="N301" s="498"/>
      <c r="P301" s="499"/>
      <c r="Q301" s="499"/>
    </row>
    <row r="302" spans="1:17" ht="35.25" customHeight="1">
      <c r="A302" s="720">
        <f t="shared" si="4"/>
        <v>300</v>
      </c>
      <c r="B302" s="720" t="s">
        <v>1164</v>
      </c>
      <c r="C302" s="694" t="s">
        <v>3257</v>
      </c>
      <c r="D302" s="702" t="s">
        <v>3258</v>
      </c>
      <c r="E302" s="693" t="s">
        <v>2249</v>
      </c>
      <c r="F302" s="696" t="s">
        <v>3259</v>
      </c>
      <c r="G302" s="697" t="s">
        <v>2250</v>
      </c>
      <c r="H302" s="698" t="s">
        <v>159</v>
      </c>
      <c r="I302" s="693" t="s">
        <v>159</v>
      </c>
      <c r="J302" s="694" t="s">
        <v>2425</v>
      </c>
      <c r="K302" s="699">
        <v>27</v>
      </c>
      <c r="L302" s="496">
        <v>2</v>
      </c>
      <c r="N302" s="498"/>
      <c r="P302" s="499"/>
      <c r="Q302" s="499"/>
    </row>
    <row r="303" spans="1:17" ht="35.25" customHeight="1">
      <c r="A303" s="720">
        <f t="shared" si="4"/>
        <v>301</v>
      </c>
      <c r="B303" s="720" t="s">
        <v>1164</v>
      </c>
      <c r="C303" s="694" t="s">
        <v>3260</v>
      </c>
      <c r="D303" s="702" t="s">
        <v>3258</v>
      </c>
      <c r="E303" s="693" t="s">
        <v>2249</v>
      </c>
      <c r="F303" s="696" t="s">
        <v>3259</v>
      </c>
      <c r="G303" s="697" t="s">
        <v>2250</v>
      </c>
      <c r="H303" s="698" t="s">
        <v>159</v>
      </c>
      <c r="I303" s="693" t="s">
        <v>159</v>
      </c>
      <c r="J303" s="694" t="s">
        <v>2425</v>
      </c>
      <c r="K303" s="699">
        <v>28</v>
      </c>
      <c r="L303" s="496">
        <v>2</v>
      </c>
      <c r="N303" s="498"/>
      <c r="P303" s="499"/>
      <c r="Q303" s="499"/>
    </row>
    <row r="304" spans="1:17" ht="35.25" customHeight="1">
      <c r="A304" s="720">
        <f t="shared" si="4"/>
        <v>302</v>
      </c>
      <c r="B304" s="720" t="s">
        <v>1164</v>
      </c>
      <c r="C304" s="694" t="s">
        <v>3261</v>
      </c>
      <c r="D304" s="702" t="s">
        <v>3262</v>
      </c>
      <c r="E304" s="693" t="s">
        <v>1055</v>
      </c>
      <c r="F304" s="696" t="s">
        <v>3263</v>
      </c>
      <c r="G304" s="697" t="s">
        <v>2250</v>
      </c>
      <c r="H304" s="698" t="s">
        <v>159</v>
      </c>
      <c r="I304" s="693" t="s">
        <v>159</v>
      </c>
      <c r="J304" s="694" t="s">
        <v>3264</v>
      </c>
      <c r="K304" s="699">
        <v>29</v>
      </c>
      <c r="L304" s="496">
        <v>2</v>
      </c>
      <c r="N304" s="498"/>
      <c r="P304" s="499"/>
      <c r="Q304" s="499"/>
    </row>
    <row r="305" spans="1:22" ht="35.25" customHeight="1">
      <c r="A305" s="720">
        <f t="shared" si="4"/>
        <v>303</v>
      </c>
      <c r="B305" s="720" t="s">
        <v>1164</v>
      </c>
      <c r="C305" s="694" t="s">
        <v>3261</v>
      </c>
      <c r="D305" s="702" t="s">
        <v>3262</v>
      </c>
      <c r="E305" s="693" t="s">
        <v>1055</v>
      </c>
      <c r="F305" s="696" t="s">
        <v>3263</v>
      </c>
      <c r="G305" s="697" t="s">
        <v>2250</v>
      </c>
      <c r="H305" s="698" t="s">
        <v>159</v>
      </c>
      <c r="I305" s="693" t="s">
        <v>159</v>
      </c>
      <c r="J305" s="694" t="s">
        <v>3264</v>
      </c>
      <c r="K305" s="699">
        <v>30</v>
      </c>
      <c r="L305" s="496">
        <v>2</v>
      </c>
      <c r="N305" s="498"/>
      <c r="P305" s="499"/>
      <c r="Q305" s="499"/>
    </row>
    <row r="306" spans="1:22" ht="35.25" customHeight="1">
      <c r="A306" s="720">
        <f t="shared" si="4"/>
        <v>304</v>
      </c>
      <c r="B306" s="720" t="s">
        <v>1164</v>
      </c>
      <c r="C306" s="694" t="s">
        <v>3261</v>
      </c>
      <c r="D306" s="702" t="s">
        <v>3262</v>
      </c>
      <c r="E306" s="693" t="s">
        <v>1055</v>
      </c>
      <c r="F306" s="696" t="s">
        <v>3263</v>
      </c>
      <c r="G306" s="697" t="s">
        <v>2250</v>
      </c>
      <c r="H306" s="698" t="s">
        <v>159</v>
      </c>
      <c r="I306" s="693" t="s">
        <v>159</v>
      </c>
      <c r="J306" s="694" t="s">
        <v>3264</v>
      </c>
      <c r="K306" s="699">
        <v>31</v>
      </c>
      <c r="L306" s="496">
        <v>2</v>
      </c>
      <c r="N306" s="498"/>
      <c r="P306" s="499"/>
      <c r="Q306" s="499"/>
    </row>
    <row r="307" spans="1:22" ht="35.25" customHeight="1">
      <c r="A307" s="720">
        <f t="shared" si="4"/>
        <v>305</v>
      </c>
      <c r="B307" s="720" t="s">
        <v>1164</v>
      </c>
      <c r="C307" s="694" t="s">
        <v>3261</v>
      </c>
      <c r="D307" s="702" t="s">
        <v>3262</v>
      </c>
      <c r="E307" s="693" t="s">
        <v>1055</v>
      </c>
      <c r="F307" s="696" t="s">
        <v>3263</v>
      </c>
      <c r="G307" s="697" t="s">
        <v>2250</v>
      </c>
      <c r="H307" s="698" t="s">
        <v>159</v>
      </c>
      <c r="I307" s="693" t="s">
        <v>159</v>
      </c>
      <c r="J307" s="694" t="s">
        <v>3264</v>
      </c>
      <c r="K307" s="699">
        <v>32</v>
      </c>
      <c r="L307" s="496">
        <v>2</v>
      </c>
      <c r="N307" s="498"/>
      <c r="P307" s="499"/>
      <c r="Q307" s="499"/>
    </row>
    <row r="308" spans="1:22" ht="35.25" customHeight="1">
      <c r="A308" s="720">
        <f t="shared" si="4"/>
        <v>306</v>
      </c>
      <c r="B308" s="720" t="s">
        <v>1164</v>
      </c>
      <c r="C308" s="694" t="s">
        <v>3261</v>
      </c>
      <c r="D308" s="702" t="s">
        <v>3262</v>
      </c>
      <c r="E308" s="693" t="s">
        <v>1055</v>
      </c>
      <c r="F308" s="696" t="s">
        <v>3263</v>
      </c>
      <c r="G308" s="697" t="s">
        <v>2250</v>
      </c>
      <c r="H308" s="698" t="s">
        <v>159</v>
      </c>
      <c r="I308" s="693" t="s">
        <v>159</v>
      </c>
      <c r="J308" s="694" t="s">
        <v>3264</v>
      </c>
      <c r="K308" s="699">
        <v>33</v>
      </c>
      <c r="L308" s="496">
        <v>2</v>
      </c>
      <c r="N308" s="498"/>
      <c r="P308" s="499"/>
      <c r="Q308" s="499"/>
    </row>
    <row r="309" spans="1:22" ht="35.25" customHeight="1">
      <c r="A309" s="720">
        <f t="shared" si="4"/>
        <v>307</v>
      </c>
      <c r="B309" s="720" t="s">
        <v>1164</v>
      </c>
      <c r="C309" s="694" t="s">
        <v>3265</v>
      </c>
      <c r="D309" s="702" t="s">
        <v>3266</v>
      </c>
      <c r="E309" s="693" t="s">
        <v>2252</v>
      </c>
      <c r="F309" s="696" t="s">
        <v>3267</v>
      </c>
      <c r="G309" s="697" t="s">
        <v>2250</v>
      </c>
      <c r="H309" s="698" t="s">
        <v>159</v>
      </c>
      <c r="I309" s="693" t="s">
        <v>159</v>
      </c>
      <c r="J309" s="694" t="s">
        <v>3268</v>
      </c>
      <c r="K309" s="699">
        <v>34</v>
      </c>
      <c r="L309" s="496">
        <v>2</v>
      </c>
      <c r="N309" s="498"/>
      <c r="P309" s="499"/>
      <c r="Q309" s="499"/>
    </row>
    <row r="310" spans="1:22" ht="35.25" customHeight="1">
      <c r="A310" s="720">
        <f t="shared" si="4"/>
        <v>308</v>
      </c>
      <c r="B310" s="720" t="s">
        <v>1164</v>
      </c>
      <c r="C310" s="694" t="s">
        <v>3269</v>
      </c>
      <c r="D310" s="702" t="s">
        <v>3270</v>
      </c>
      <c r="E310" s="693" t="s">
        <v>2252</v>
      </c>
      <c r="F310" s="696" t="s">
        <v>3271</v>
      </c>
      <c r="G310" s="697" t="s">
        <v>2250</v>
      </c>
      <c r="H310" s="698" t="s">
        <v>159</v>
      </c>
      <c r="I310" s="693" t="s">
        <v>159</v>
      </c>
      <c r="J310" s="694" t="s">
        <v>3272</v>
      </c>
      <c r="K310" s="699">
        <v>35</v>
      </c>
      <c r="L310" s="496">
        <v>2</v>
      </c>
      <c r="N310" s="498"/>
      <c r="P310" s="499"/>
      <c r="Q310" s="499"/>
    </row>
    <row r="311" spans="1:22" ht="35.25" hidden="1" customHeight="1">
      <c r="A311" s="709">
        <f t="shared" si="4"/>
        <v>309</v>
      </c>
      <c r="B311" s="709" t="s">
        <v>729</v>
      </c>
      <c r="C311" s="682" t="s">
        <v>3273</v>
      </c>
      <c r="D311" s="681" t="s">
        <v>2498</v>
      </c>
      <c r="E311" s="681" t="s">
        <v>2249</v>
      </c>
      <c r="F311" s="684" t="s">
        <v>3274</v>
      </c>
      <c r="G311" s="685" t="s">
        <v>3275</v>
      </c>
      <c r="H311" s="686" t="s">
        <v>3276</v>
      </c>
      <c r="I311" s="681" t="s">
        <v>585</v>
      </c>
      <c r="J311" s="682" t="s">
        <v>2425</v>
      </c>
      <c r="K311" s="699">
        <v>1</v>
      </c>
      <c r="L311" s="496">
        <v>1</v>
      </c>
      <c r="M311" s="641">
        <v>346</v>
      </c>
      <c r="N311" s="495" t="s">
        <v>2352</v>
      </c>
      <c r="O311" s="411">
        <v>4</v>
      </c>
      <c r="P311" s="1"/>
      <c r="Q311" s="1"/>
      <c r="R311" s="411"/>
      <c r="S311" s="411"/>
      <c r="T311" s="411"/>
      <c r="U311" s="411"/>
      <c r="V311" s="411"/>
    </row>
    <row r="312" spans="1:22" ht="35.25" hidden="1" customHeight="1">
      <c r="A312" s="709">
        <f t="shared" si="4"/>
        <v>310</v>
      </c>
      <c r="B312" s="709" t="s">
        <v>729</v>
      </c>
      <c r="C312" s="682" t="s">
        <v>3277</v>
      </c>
      <c r="D312" s="688" t="s">
        <v>2320</v>
      </c>
      <c r="E312" s="681" t="s">
        <v>2249</v>
      </c>
      <c r="F312" s="723" t="s">
        <v>3278</v>
      </c>
      <c r="G312" s="685" t="s">
        <v>3279</v>
      </c>
      <c r="H312" s="686" t="s">
        <v>3280</v>
      </c>
      <c r="I312" s="681" t="s">
        <v>585</v>
      </c>
      <c r="J312" s="682" t="s">
        <v>3281</v>
      </c>
      <c r="K312" s="699">
        <v>2</v>
      </c>
      <c r="L312" s="496">
        <v>1</v>
      </c>
      <c r="M312" s="641">
        <v>367</v>
      </c>
      <c r="N312" s="495" t="s">
        <v>2352</v>
      </c>
      <c r="O312" s="497">
        <v>4</v>
      </c>
      <c r="P312" s="499"/>
      <c r="Q312" s="499"/>
    </row>
    <row r="313" spans="1:22" ht="35.25" hidden="1" customHeight="1">
      <c r="A313" s="709">
        <f t="shared" si="4"/>
        <v>311</v>
      </c>
      <c r="B313" s="709" t="s">
        <v>729</v>
      </c>
      <c r="C313" s="682" t="s">
        <v>3282</v>
      </c>
      <c r="D313" s="681" t="s">
        <v>3283</v>
      </c>
      <c r="E313" s="681" t="s">
        <v>2249</v>
      </c>
      <c r="F313" s="723" t="s">
        <v>3284</v>
      </c>
      <c r="G313" s="685" t="s">
        <v>2250</v>
      </c>
      <c r="H313" s="686" t="s">
        <v>159</v>
      </c>
      <c r="I313" s="681" t="s">
        <v>159</v>
      </c>
      <c r="J313" s="682" t="s">
        <v>2425</v>
      </c>
      <c r="K313" s="699">
        <v>3</v>
      </c>
      <c r="L313" s="710">
        <v>1</v>
      </c>
      <c r="M313" s="411"/>
      <c r="N313" s="498"/>
      <c r="O313" s="411"/>
      <c r="P313" s="1"/>
      <c r="Q313" s="1"/>
      <c r="R313" s="411"/>
      <c r="S313" s="411"/>
      <c r="T313" s="411"/>
      <c r="U313" s="411"/>
      <c r="V313" s="411"/>
    </row>
    <row r="314" spans="1:22" ht="35.25" hidden="1" customHeight="1">
      <c r="A314" s="709">
        <f t="shared" si="4"/>
        <v>312</v>
      </c>
      <c r="B314" s="709" t="s">
        <v>729</v>
      </c>
      <c r="C314" s="682" t="s">
        <v>3285</v>
      </c>
      <c r="D314" s="681" t="s">
        <v>2721</v>
      </c>
      <c r="E314" s="681" t="s">
        <v>2251</v>
      </c>
      <c r="F314" s="723" t="s">
        <v>3286</v>
      </c>
      <c r="G314" s="685" t="s">
        <v>3287</v>
      </c>
      <c r="H314" s="722" t="s">
        <v>2254</v>
      </c>
      <c r="I314" s="709" t="s">
        <v>585</v>
      </c>
      <c r="J314" s="682" t="s">
        <v>3288</v>
      </c>
      <c r="K314" s="699">
        <v>4</v>
      </c>
      <c r="L314" s="496">
        <v>1</v>
      </c>
      <c r="M314" s="304">
        <v>8613</v>
      </c>
      <c r="N314" s="495" t="s">
        <v>2613</v>
      </c>
      <c r="O314" s="411"/>
      <c r="P314" s="1"/>
      <c r="Q314" s="1"/>
      <c r="R314" s="411"/>
      <c r="S314" s="411"/>
      <c r="T314" s="411"/>
      <c r="U314" s="411"/>
      <c r="V314" s="411"/>
    </row>
    <row r="315" spans="1:22" ht="35.25" hidden="1" customHeight="1">
      <c r="A315" s="709">
        <f t="shared" si="4"/>
        <v>313</v>
      </c>
      <c r="B315" s="709" t="s">
        <v>729</v>
      </c>
      <c r="C315" s="682" t="s">
        <v>3289</v>
      </c>
      <c r="D315" s="691" t="s">
        <v>3117</v>
      </c>
      <c r="E315" s="681" t="s">
        <v>1055</v>
      </c>
      <c r="F315" s="723" t="s">
        <v>3290</v>
      </c>
      <c r="G315" s="685" t="s">
        <v>2250</v>
      </c>
      <c r="H315" s="686" t="s">
        <v>159</v>
      </c>
      <c r="I315" s="681" t="s">
        <v>159</v>
      </c>
      <c r="J315" s="682" t="s">
        <v>3291</v>
      </c>
      <c r="K315" s="699">
        <v>5</v>
      </c>
      <c r="L315" s="496">
        <v>1</v>
      </c>
      <c r="M315" s="411"/>
      <c r="N315" s="498"/>
      <c r="O315" s="411"/>
      <c r="P315" s="1"/>
      <c r="Q315" s="1"/>
      <c r="R315" s="411"/>
      <c r="S315" s="411"/>
      <c r="T315" s="411"/>
      <c r="U315" s="411"/>
      <c r="V315" s="411"/>
    </row>
    <row r="316" spans="1:22" ht="35.25" hidden="1" customHeight="1">
      <c r="A316" s="709">
        <f t="shared" si="4"/>
        <v>314</v>
      </c>
      <c r="B316" s="709" t="s">
        <v>729</v>
      </c>
      <c r="C316" s="682" t="s">
        <v>3292</v>
      </c>
      <c r="D316" s="691" t="s">
        <v>3124</v>
      </c>
      <c r="E316" s="681" t="s">
        <v>1055</v>
      </c>
      <c r="F316" s="723" t="s">
        <v>3293</v>
      </c>
      <c r="G316" s="685" t="s">
        <v>2250</v>
      </c>
      <c r="H316" s="686" t="s">
        <v>159</v>
      </c>
      <c r="I316" s="681" t="s">
        <v>159</v>
      </c>
      <c r="J316" s="682" t="s">
        <v>3294</v>
      </c>
      <c r="K316" s="699">
        <v>6</v>
      </c>
      <c r="L316" s="496">
        <v>1</v>
      </c>
      <c r="M316" s="411"/>
      <c r="N316" s="498"/>
      <c r="O316" s="411"/>
      <c r="P316" s="304"/>
      <c r="Q316" s="495"/>
      <c r="R316" s="411"/>
      <c r="S316" s="411"/>
      <c r="T316" s="411"/>
      <c r="U316" s="411"/>
      <c r="V316" s="411"/>
    </row>
    <row r="317" spans="1:22" ht="35.25" hidden="1" customHeight="1">
      <c r="A317" s="709">
        <f t="shared" si="4"/>
        <v>315</v>
      </c>
      <c r="B317" s="709" t="s">
        <v>729</v>
      </c>
      <c r="C317" s="682" t="s">
        <v>3295</v>
      </c>
      <c r="D317" s="688" t="s">
        <v>2911</v>
      </c>
      <c r="E317" s="681" t="s">
        <v>2249</v>
      </c>
      <c r="F317" s="723" t="s">
        <v>3296</v>
      </c>
      <c r="G317" s="685" t="s">
        <v>2250</v>
      </c>
      <c r="H317" s="686" t="s">
        <v>159</v>
      </c>
      <c r="I317" s="681" t="s">
        <v>159</v>
      </c>
      <c r="J317" s="682" t="s">
        <v>2425</v>
      </c>
      <c r="K317" s="699">
        <v>7</v>
      </c>
      <c r="L317" s="496">
        <v>1</v>
      </c>
      <c r="N317" s="498"/>
      <c r="P317" s="499"/>
      <c r="Q317" s="499"/>
    </row>
    <row r="318" spans="1:22" ht="35.25" hidden="1" customHeight="1">
      <c r="A318" s="709">
        <f t="shared" si="4"/>
        <v>316</v>
      </c>
      <c r="B318" s="709" t="s">
        <v>729</v>
      </c>
      <c r="C318" s="682" t="s">
        <v>3297</v>
      </c>
      <c r="D318" s="688" t="s">
        <v>2787</v>
      </c>
      <c r="E318" s="681" t="s">
        <v>1055</v>
      </c>
      <c r="F318" s="723" t="s">
        <v>3298</v>
      </c>
      <c r="G318" s="685" t="s">
        <v>2250</v>
      </c>
      <c r="H318" s="686" t="s">
        <v>159</v>
      </c>
      <c r="I318" s="681" t="s">
        <v>159</v>
      </c>
      <c r="J318" s="682" t="s">
        <v>3299</v>
      </c>
      <c r="K318" s="699">
        <v>8</v>
      </c>
      <c r="L318" s="496">
        <v>1</v>
      </c>
      <c r="N318" s="498"/>
      <c r="P318" s="499"/>
      <c r="Q318" s="499"/>
    </row>
    <row r="319" spans="1:22" ht="35.25" hidden="1" customHeight="1">
      <c r="A319" s="709">
        <f t="shared" si="4"/>
        <v>317</v>
      </c>
      <c r="B319" s="709" t="s">
        <v>729</v>
      </c>
      <c r="C319" s="682" t="s">
        <v>3300</v>
      </c>
      <c r="D319" s="688" t="s">
        <v>3301</v>
      </c>
      <c r="E319" s="681" t="s">
        <v>1055</v>
      </c>
      <c r="F319" s="723" t="s">
        <v>3302</v>
      </c>
      <c r="G319" s="685" t="s">
        <v>2250</v>
      </c>
      <c r="H319" s="686" t="s">
        <v>159</v>
      </c>
      <c r="I319" s="681" t="s">
        <v>159</v>
      </c>
      <c r="J319" s="682" t="s">
        <v>3303</v>
      </c>
      <c r="K319" s="699">
        <v>9</v>
      </c>
      <c r="L319" s="496">
        <v>1</v>
      </c>
      <c r="N319" s="498"/>
      <c r="P319" s="499"/>
      <c r="Q319" s="499"/>
    </row>
    <row r="320" spans="1:22" ht="35.25" hidden="1" customHeight="1">
      <c r="A320" s="709">
        <f t="shared" si="4"/>
        <v>318</v>
      </c>
      <c r="B320" s="709" t="s">
        <v>729</v>
      </c>
      <c r="C320" s="682" t="s">
        <v>3304</v>
      </c>
      <c r="D320" s="688" t="s">
        <v>3305</v>
      </c>
      <c r="E320" s="681" t="s">
        <v>2249</v>
      </c>
      <c r="F320" s="723" t="s">
        <v>3306</v>
      </c>
      <c r="G320" s="685" t="s">
        <v>2250</v>
      </c>
      <c r="H320" s="686" t="s">
        <v>159</v>
      </c>
      <c r="I320" s="681" t="s">
        <v>159</v>
      </c>
      <c r="J320" s="682" t="s">
        <v>3307</v>
      </c>
      <c r="K320" s="699">
        <v>10</v>
      </c>
      <c r="L320" s="496">
        <v>1</v>
      </c>
      <c r="N320" s="498"/>
      <c r="P320" s="499"/>
      <c r="Q320" s="499"/>
    </row>
    <row r="321" spans="1:22" ht="35.25" customHeight="1">
      <c r="A321" s="709">
        <f t="shared" si="4"/>
        <v>319</v>
      </c>
      <c r="B321" s="709" t="s">
        <v>729</v>
      </c>
      <c r="C321" s="682" t="s">
        <v>3308</v>
      </c>
      <c r="D321" s="688" t="s">
        <v>3309</v>
      </c>
      <c r="E321" s="681" t="s">
        <v>2249</v>
      </c>
      <c r="F321" s="723" t="s">
        <v>3310</v>
      </c>
      <c r="G321" s="685" t="s">
        <v>2250</v>
      </c>
      <c r="H321" s="686" t="s">
        <v>159</v>
      </c>
      <c r="I321" s="681" t="s">
        <v>159</v>
      </c>
      <c r="J321" s="682" t="s">
        <v>3311</v>
      </c>
      <c r="K321" s="699">
        <v>11</v>
      </c>
      <c r="L321" s="496">
        <v>2</v>
      </c>
      <c r="N321" s="498"/>
      <c r="P321" s="499"/>
      <c r="Q321" s="499"/>
    </row>
    <row r="322" spans="1:22" ht="35.25" customHeight="1">
      <c r="A322" s="709">
        <f t="shared" si="4"/>
        <v>320</v>
      </c>
      <c r="B322" s="709" t="s">
        <v>729</v>
      </c>
      <c r="C322" s="682" t="s">
        <v>3312</v>
      </c>
      <c r="D322" s="688" t="s">
        <v>3313</v>
      </c>
      <c r="E322" s="681" t="s">
        <v>2249</v>
      </c>
      <c r="F322" s="723" t="s">
        <v>3314</v>
      </c>
      <c r="G322" s="685" t="s">
        <v>2250</v>
      </c>
      <c r="H322" s="686" t="s">
        <v>159</v>
      </c>
      <c r="I322" s="681" t="s">
        <v>159</v>
      </c>
      <c r="J322" s="682" t="s">
        <v>3315</v>
      </c>
      <c r="K322" s="699">
        <v>12</v>
      </c>
      <c r="L322" s="496">
        <v>2</v>
      </c>
      <c r="N322" s="498"/>
      <c r="P322" s="499"/>
      <c r="Q322" s="499"/>
    </row>
    <row r="323" spans="1:22" ht="35.25" customHeight="1">
      <c r="A323" s="709">
        <f t="shared" si="4"/>
        <v>321</v>
      </c>
      <c r="B323" s="709" t="s">
        <v>729</v>
      </c>
      <c r="C323" s="682" t="s">
        <v>3316</v>
      </c>
      <c r="D323" s="688" t="s">
        <v>3317</v>
      </c>
      <c r="E323" s="681" t="s">
        <v>2249</v>
      </c>
      <c r="F323" s="723" t="s">
        <v>3318</v>
      </c>
      <c r="G323" s="685" t="s">
        <v>2250</v>
      </c>
      <c r="H323" s="686" t="s">
        <v>159</v>
      </c>
      <c r="I323" s="681" t="s">
        <v>159</v>
      </c>
      <c r="J323" s="682" t="s">
        <v>3319</v>
      </c>
      <c r="K323" s="699">
        <v>13</v>
      </c>
      <c r="L323" s="496">
        <v>2</v>
      </c>
      <c r="N323" s="498"/>
      <c r="P323" s="499"/>
      <c r="Q323" s="499"/>
    </row>
    <row r="324" spans="1:22" ht="35.25" customHeight="1">
      <c r="A324" s="709">
        <f t="shared" si="4"/>
        <v>322</v>
      </c>
      <c r="B324" s="709" t="s">
        <v>729</v>
      </c>
      <c r="C324" s="682" t="s">
        <v>3320</v>
      </c>
      <c r="D324" s="688" t="s">
        <v>3321</v>
      </c>
      <c r="E324" s="681" t="s">
        <v>1055</v>
      </c>
      <c r="F324" s="723" t="s">
        <v>3322</v>
      </c>
      <c r="G324" s="685" t="s">
        <v>2250</v>
      </c>
      <c r="H324" s="686" t="s">
        <v>159</v>
      </c>
      <c r="I324" s="681" t="s">
        <v>159</v>
      </c>
      <c r="J324" s="682" t="s">
        <v>3323</v>
      </c>
      <c r="K324" s="699">
        <v>14</v>
      </c>
      <c r="L324" s="496">
        <v>2</v>
      </c>
      <c r="N324" s="498"/>
      <c r="P324" s="499"/>
      <c r="Q324" s="499"/>
    </row>
    <row r="325" spans="1:22" ht="35.25" hidden="1" customHeight="1">
      <c r="A325" s="720">
        <f t="shared" ref="A325:A388" si="5">A324+1</f>
        <v>323</v>
      </c>
      <c r="B325" s="720" t="s">
        <v>1165</v>
      </c>
      <c r="C325" s="694" t="s">
        <v>3324</v>
      </c>
      <c r="D325" s="693" t="s">
        <v>3325</v>
      </c>
      <c r="E325" s="693" t="s">
        <v>2249</v>
      </c>
      <c r="F325" s="724" t="s">
        <v>3326</v>
      </c>
      <c r="G325" s="697" t="s">
        <v>3327</v>
      </c>
      <c r="H325" s="725" t="s">
        <v>3328</v>
      </c>
      <c r="I325" s="693" t="s">
        <v>585</v>
      </c>
      <c r="J325" s="694" t="s">
        <v>3329</v>
      </c>
      <c r="K325" s="699">
        <v>1</v>
      </c>
      <c r="L325" s="496">
        <v>1</v>
      </c>
      <c r="M325" s="641">
        <v>171</v>
      </c>
      <c r="N325" s="495" t="s">
        <v>2352</v>
      </c>
      <c r="O325" s="411">
        <v>4</v>
      </c>
      <c r="P325" s="304"/>
      <c r="Q325" s="495"/>
      <c r="R325" s="411"/>
      <c r="S325" s="411"/>
      <c r="T325" s="411"/>
      <c r="U325" s="411"/>
      <c r="V325" s="411"/>
    </row>
    <row r="326" spans="1:22" ht="35.25" hidden="1" customHeight="1">
      <c r="A326" s="720">
        <f t="shared" si="5"/>
        <v>324</v>
      </c>
      <c r="B326" s="720" t="s">
        <v>1165</v>
      </c>
      <c r="C326" s="694" t="s">
        <v>3330</v>
      </c>
      <c r="D326" s="693" t="s">
        <v>2690</v>
      </c>
      <c r="E326" s="693" t="s">
        <v>2252</v>
      </c>
      <c r="F326" s="724" t="s">
        <v>3331</v>
      </c>
      <c r="G326" s="697" t="s">
        <v>2250</v>
      </c>
      <c r="H326" s="698" t="s">
        <v>159</v>
      </c>
      <c r="I326" s="693" t="s">
        <v>159</v>
      </c>
      <c r="J326" s="694" t="s">
        <v>3332</v>
      </c>
      <c r="K326" s="699">
        <v>2</v>
      </c>
      <c r="L326" s="496">
        <v>1</v>
      </c>
      <c r="M326" s="411"/>
      <c r="N326" s="498"/>
      <c r="O326" s="411"/>
      <c r="P326" s="304"/>
      <c r="Q326" s="495"/>
      <c r="R326" s="411"/>
      <c r="S326" s="411"/>
      <c r="T326" s="411"/>
      <c r="U326" s="411"/>
      <c r="V326" s="411"/>
    </row>
    <row r="327" spans="1:22" ht="35.25" hidden="1" customHeight="1">
      <c r="A327" s="720">
        <f t="shared" si="5"/>
        <v>325</v>
      </c>
      <c r="B327" s="720" t="s">
        <v>1165</v>
      </c>
      <c r="C327" s="694" t="s">
        <v>3333</v>
      </c>
      <c r="D327" s="693" t="s">
        <v>3334</v>
      </c>
      <c r="E327" s="693" t="s">
        <v>2248</v>
      </c>
      <c r="F327" s="724" t="s">
        <v>3335</v>
      </c>
      <c r="G327" s="697" t="s">
        <v>2250</v>
      </c>
      <c r="H327" s="698" t="s">
        <v>159</v>
      </c>
      <c r="I327" s="693" t="s">
        <v>159</v>
      </c>
      <c r="J327" s="694" t="s">
        <v>3336</v>
      </c>
      <c r="K327" s="699">
        <v>3</v>
      </c>
      <c r="L327" s="496">
        <v>1</v>
      </c>
      <c r="M327" s="411"/>
      <c r="N327" s="498"/>
      <c r="O327" s="411"/>
      <c r="P327" s="304"/>
      <c r="Q327" s="495"/>
      <c r="R327" s="411"/>
      <c r="S327" s="411"/>
      <c r="T327" s="411"/>
      <c r="U327" s="411"/>
      <c r="V327" s="411"/>
    </row>
    <row r="328" spans="1:22" ht="35.25" hidden="1" customHeight="1">
      <c r="A328" s="720">
        <f t="shared" si="5"/>
        <v>326</v>
      </c>
      <c r="B328" s="720" t="s">
        <v>1165</v>
      </c>
      <c r="C328" s="694" t="s">
        <v>3337</v>
      </c>
      <c r="D328" s="693" t="s">
        <v>3338</v>
      </c>
      <c r="E328" s="693" t="s">
        <v>2248</v>
      </c>
      <c r="F328" s="724" t="s">
        <v>3339</v>
      </c>
      <c r="G328" s="697" t="s">
        <v>2250</v>
      </c>
      <c r="H328" s="698" t="s">
        <v>159</v>
      </c>
      <c r="I328" s="693" t="s">
        <v>159</v>
      </c>
      <c r="J328" s="694" t="s">
        <v>3340</v>
      </c>
      <c r="K328" s="699">
        <v>4</v>
      </c>
      <c r="L328" s="496">
        <v>1</v>
      </c>
      <c r="M328" s="411"/>
      <c r="N328" s="498"/>
      <c r="O328" s="411"/>
      <c r="P328" s="304"/>
      <c r="Q328" s="495"/>
      <c r="R328" s="411"/>
      <c r="S328" s="411"/>
      <c r="T328" s="411"/>
      <c r="U328" s="411"/>
      <c r="V328" s="411"/>
    </row>
    <row r="329" spans="1:22" ht="35.25" hidden="1" customHeight="1">
      <c r="A329" s="720">
        <f t="shared" si="5"/>
        <v>327</v>
      </c>
      <c r="B329" s="720" t="s">
        <v>1165</v>
      </c>
      <c r="C329" s="694" t="s">
        <v>3341</v>
      </c>
      <c r="D329" s="693" t="s">
        <v>2602</v>
      </c>
      <c r="E329" s="693" t="s">
        <v>2249</v>
      </c>
      <c r="F329" s="724" t="s">
        <v>3342</v>
      </c>
      <c r="G329" s="697" t="s">
        <v>3343</v>
      </c>
      <c r="H329" s="725" t="s">
        <v>3328</v>
      </c>
      <c r="I329" s="693" t="s">
        <v>585</v>
      </c>
      <c r="J329" s="694" t="s">
        <v>3344</v>
      </c>
      <c r="K329" s="699">
        <v>5</v>
      </c>
      <c r="L329" s="496">
        <v>1</v>
      </c>
      <c r="M329" s="641">
        <v>352</v>
      </c>
      <c r="N329" s="495" t="s">
        <v>2352</v>
      </c>
      <c r="O329" s="411">
        <v>4</v>
      </c>
      <c r="P329" s="304"/>
      <c r="Q329" s="495"/>
      <c r="R329" s="411"/>
      <c r="S329" s="411"/>
      <c r="T329" s="411"/>
      <c r="U329" s="411"/>
      <c r="V329" s="411"/>
    </row>
    <row r="330" spans="1:22" ht="35.25" hidden="1" customHeight="1">
      <c r="A330" s="720">
        <f t="shared" si="5"/>
        <v>328</v>
      </c>
      <c r="B330" s="720" t="s">
        <v>1165</v>
      </c>
      <c r="C330" s="694" t="s">
        <v>3345</v>
      </c>
      <c r="D330" s="693" t="s">
        <v>2347</v>
      </c>
      <c r="E330" s="693" t="s">
        <v>2252</v>
      </c>
      <c r="F330" s="724" t="s">
        <v>3346</v>
      </c>
      <c r="G330" s="697" t="s">
        <v>2250</v>
      </c>
      <c r="H330" s="698" t="s">
        <v>159</v>
      </c>
      <c r="I330" s="693" t="s">
        <v>159</v>
      </c>
      <c r="J330" s="694" t="s">
        <v>2255</v>
      </c>
      <c r="K330" s="699">
        <v>6</v>
      </c>
      <c r="L330" s="496">
        <v>1</v>
      </c>
      <c r="M330" s="411"/>
      <c r="N330" s="498"/>
      <c r="O330" s="411"/>
      <c r="P330" s="304"/>
      <c r="Q330" s="495"/>
      <c r="R330" s="411"/>
      <c r="S330" s="411"/>
      <c r="T330" s="411"/>
      <c r="U330" s="411"/>
      <c r="V330" s="411"/>
    </row>
    <row r="331" spans="1:22" ht="35.25" hidden="1" customHeight="1">
      <c r="A331" s="720">
        <f t="shared" si="5"/>
        <v>329</v>
      </c>
      <c r="B331" s="720" t="s">
        <v>1165</v>
      </c>
      <c r="C331" s="694" t="s">
        <v>3347</v>
      </c>
      <c r="D331" s="701" t="s">
        <v>3348</v>
      </c>
      <c r="E331" s="693" t="s">
        <v>2248</v>
      </c>
      <c r="F331" s="724" t="s">
        <v>3349</v>
      </c>
      <c r="G331" s="697" t="s">
        <v>2250</v>
      </c>
      <c r="H331" s="698" t="s">
        <v>159</v>
      </c>
      <c r="I331" s="693" t="s">
        <v>159</v>
      </c>
      <c r="J331" s="694" t="s">
        <v>3350</v>
      </c>
      <c r="K331" s="699">
        <v>7</v>
      </c>
      <c r="L331" s="496">
        <v>1</v>
      </c>
      <c r="N331" s="498"/>
      <c r="P331" s="499"/>
      <c r="Q331" s="499"/>
    </row>
    <row r="332" spans="1:22" ht="35.25" hidden="1" customHeight="1">
      <c r="A332" s="720">
        <f t="shared" si="5"/>
        <v>330</v>
      </c>
      <c r="B332" s="720" t="s">
        <v>1165</v>
      </c>
      <c r="C332" s="694" t="s">
        <v>3351</v>
      </c>
      <c r="D332" s="718" t="s">
        <v>3352</v>
      </c>
      <c r="E332" s="693" t="s">
        <v>2252</v>
      </c>
      <c r="F332" s="724" t="s">
        <v>3353</v>
      </c>
      <c r="G332" s="697" t="s">
        <v>3287</v>
      </c>
      <c r="H332" s="725" t="s">
        <v>2254</v>
      </c>
      <c r="I332" s="693" t="s">
        <v>585</v>
      </c>
      <c r="J332" s="694" t="s">
        <v>2255</v>
      </c>
      <c r="K332" s="699">
        <v>8</v>
      </c>
      <c r="L332" s="496">
        <v>1</v>
      </c>
      <c r="M332" s="304">
        <v>10161</v>
      </c>
      <c r="N332" s="495" t="s">
        <v>2395</v>
      </c>
      <c r="O332" s="411">
        <v>4</v>
      </c>
      <c r="P332" s="1"/>
      <c r="Q332" s="1"/>
      <c r="R332" s="411"/>
      <c r="S332" s="411"/>
      <c r="T332" s="411"/>
      <c r="U332" s="411"/>
      <c r="V332" s="411"/>
    </row>
    <row r="333" spans="1:22" ht="35.25" hidden="1" customHeight="1">
      <c r="A333" s="720">
        <f t="shared" si="5"/>
        <v>331</v>
      </c>
      <c r="B333" s="720" t="s">
        <v>1165</v>
      </c>
      <c r="C333" s="694" t="s">
        <v>3354</v>
      </c>
      <c r="D333" s="702" t="s">
        <v>2366</v>
      </c>
      <c r="E333" s="693" t="s">
        <v>1055</v>
      </c>
      <c r="F333" s="724" t="s">
        <v>3355</v>
      </c>
      <c r="G333" s="697" t="s">
        <v>3356</v>
      </c>
      <c r="H333" s="697" t="s">
        <v>3357</v>
      </c>
      <c r="I333" s="693" t="s">
        <v>585</v>
      </c>
      <c r="J333" s="694" t="s">
        <v>3358</v>
      </c>
      <c r="K333" s="699">
        <v>9</v>
      </c>
      <c r="L333" s="496">
        <v>1</v>
      </c>
      <c r="M333" s="641">
        <v>322</v>
      </c>
      <c r="N333" s="495" t="s">
        <v>2352</v>
      </c>
      <c r="O333" s="497">
        <v>4</v>
      </c>
      <c r="P333" s="499"/>
      <c r="Q333" s="499"/>
    </row>
    <row r="334" spans="1:22" ht="35.25" hidden="1" customHeight="1">
      <c r="A334" s="720">
        <f t="shared" si="5"/>
        <v>332</v>
      </c>
      <c r="B334" s="720" t="s">
        <v>1165</v>
      </c>
      <c r="C334" s="694" t="s">
        <v>3359</v>
      </c>
      <c r="D334" s="702" t="s">
        <v>2615</v>
      </c>
      <c r="E334" s="693" t="s">
        <v>2249</v>
      </c>
      <c r="F334" s="724" t="s">
        <v>3360</v>
      </c>
      <c r="G334" s="697" t="s">
        <v>2250</v>
      </c>
      <c r="H334" s="698" t="s">
        <v>159</v>
      </c>
      <c r="I334" s="693" t="s">
        <v>159</v>
      </c>
      <c r="J334" s="694" t="s">
        <v>3361</v>
      </c>
      <c r="K334" s="699">
        <v>10</v>
      </c>
      <c r="L334" s="496">
        <v>1</v>
      </c>
      <c r="N334" s="498"/>
      <c r="P334" s="499"/>
      <c r="Q334" s="499"/>
    </row>
    <row r="335" spans="1:22" ht="35.25" hidden="1" customHeight="1">
      <c r="A335" s="720">
        <f t="shared" si="5"/>
        <v>333</v>
      </c>
      <c r="B335" s="720" t="s">
        <v>1165</v>
      </c>
      <c r="C335" s="694" t="s">
        <v>3362</v>
      </c>
      <c r="D335" s="695" t="s">
        <v>2717</v>
      </c>
      <c r="E335" s="693" t="s">
        <v>1055</v>
      </c>
      <c r="F335" s="724" t="s">
        <v>3363</v>
      </c>
      <c r="G335" s="697" t="s">
        <v>3356</v>
      </c>
      <c r="H335" s="725" t="s">
        <v>3357</v>
      </c>
      <c r="I335" s="693" t="s">
        <v>585</v>
      </c>
      <c r="J335" s="694" t="s">
        <v>3358</v>
      </c>
      <c r="K335" s="699">
        <v>11</v>
      </c>
      <c r="L335" s="496">
        <v>1</v>
      </c>
      <c r="M335" s="641">
        <v>320</v>
      </c>
      <c r="N335" s="495" t="s">
        <v>2352</v>
      </c>
      <c r="O335" s="497">
        <v>4</v>
      </c>
      <c r="P335" s="499"/>
      <c r="Q335" s="499"/>
    </row>
    <row r="336" spans="1:22" ht="35.25" hidden="1" customHeight="1">
      <c r="A336" s="720">
        <f t="shared" si="5"/>
        <v>334</v>
      </c>
      <c r="B336" s="720" t="s">
        <v>1165</v>
      </c>
      <c r="C336" s="694" t="s">
        <v>3364</v>
      </c>
      <c r="D336" s="695" t="s">
        <v>2358</v>
      </c>
      <c r="E336" s="693" t="s">
        <v>1055</v>
      </c>
      <c r="F336" s="724" t="s">
        <v>3365</v>
      </c>
      <c r="G336" s="697" t="s">
        <v>2250</v>
      </c>
      <c r="H336" s="698" t="s">
        <v>159</v>
      </c>
      <c r="I336" s="693" t="s">
        <v>159</v>
      </c>
      <c r="J336" s="694" t="s">
        <v>3366</v>
      </c>
      <c r="K336" s="699">
        <v>12</v>
      </c>
      <c r="L336" s="496">
        <v>1</v>
      </c>
      <c r="N336" s="498"/>
      <c r="P336" s="499"/>
      <c r="Q336" s="499"/>
    </row>
    <row r="337" spans="1:22" ht="35.25" hidden="1" customHeight="1">
      <c r="A337" s="720">
        <f t="shared" si="5"/>
        <v>335</v>
      </c>
      <c r="B337" s="720" t="s">
        <v>1165</v>
      </c>
      <c r="C337" s="694" t="s">
        <v>3367</v>
      </c>
      <c r="D337" s="695" t="s">
        <v>2358</v>
      </c>
      <c r="E337" s="693" t="s">
        <v>2248</v>
      </c>
      <c r="F337" s="724" t="s">
        <v>3368</v>
      </c>
      <c r="G337" s="697" t="s">
        <v>2250</v>
      </c>
      <c r="H337" s="698" t="s">
        <v>159</v>
      </c>
      <c r="I337" s="693" t="s">
        <v>159</v>
      </c>
      <c r="J337" s="694" t="s">
        <v>3336</v>
      </c>
      <c r="K337" s="699">
        <v>13</v>
      </c>
      <c r="L337" s="496">
        <v>1</v>
      </c>
      <c r="N337" s="498"/>
      <c r="P337" s="499"/>
      <c r="Q337" s="499"/>
    </row>
    <row r="338" spans="1:22" ht="35.25" hidden="1" customHeight="1">
      <c r="A338" s="720">
        <f t="shared" si="5"/>
        <v>336</v>
      </c>
      <c r="B338" s="720" t="s">
        <v>1165</v>
      </c>
      <c r="C338" s="694" t="s">
        <v>3369</v>
      </c>
      <c r="D338" s="695" t="s">
        <v>2358</v>
      </c>
      <c r="E338" s="693" t="s">
        <v>2248</v>
      </c>
      <c r="F338" s="724" t="s">
        <v>3368</v>
      </c>
      <c r="G338" s="697" t="s">
        <v>2250</v>
      </c>
      <c r="H338" s="698" t="s">
        <v>159</v>
      </c>
      <c r="I338" s="693" t="s">
        <v>159</v>
      </c>
      <c r="J338" s="694" t="s">
        <v>3336</v>
      </c>
      <c r="K338" s="699">
        <v>14</v>
      </c>
      <c r="L338" s="496">
        <v>1</v>
      </c>
      <c r="N338" s="498"/>
      <c r="P338" s="499"/>
      <c r="Q338" s="499"/>
    </row>
    <row r="339" spans="1:22" ht="35.25" hidden="1" customHeight="1">
      <c r="A339" s="720">
        <f t="shared" si="5"/>
        <v>337</v>
      </c>
      <c r="B339" s="720" t="s">
        <v>1165</v>
      </c>
      <c r="C339" s="694" t="s">
        <v>3370</v>
      </c>
      <c r="D339" s="695" t="s">
        <v>2382</v>
      </c>
      <c r="E339" s="693" t="s">
        <v>2248</v>
      </c>
      <c r="F339" s="724" t="s">
        <v>3371</v>
      </c>
      <c r="G339" s="697" t="s">
        <v>2250</v>
      </c>
      <c r="H339" s="698" t="s">
        <v>159</v>
      </c>
      <c r="I339" s="693" t="s">
        <v>159</v>
      </c>
      <c r="J339" s="694" t="s">
        <v>2425</v>
      </c>
      <c r="K339" s="699">
        <v>15</v>
      </c>
      <c r="L339" s="496">
        <v>1</v>
      </c>
      <c r="N339" s="498"/>
      <c r="P339" s="499"/>
      <c r="Q339" s="499"/>
    </row>
    <row r="340" spans="1:22" ht="35.25" hidden="1" customHeight="1">
      <c r="A340" s="720">
        <f t="shared" si="5"/>
        <v>338</v>
      </c>
      <c r="B340" s="720" t="s">
        <v>1165</v>
      </c>
      <c r="C340" s="694" t="s">
        <v>3372</v>
      </c>
      <c r="D340" s="695" t="s">
        <v>3101</v>
      </c>
      <c r="E340" s="693" t="s">
        <v>1055</v>
      </c>
      <c r="F340" s="724" t="s">
        <v>3373</v>
      </c>
      <c r="G340" s="697" t="s">
        <v>3374</v>
      </c>
      <c r="H340" s="725" t="s">
        <v>3375</v>
      </c>
      <c r="I340" s="693" t="s">
        <v>585</v>
      </c>
      <c r="J340" s="694" t="s">
        <v>3376</v>
      </c>
      <c r="K340" s="699">
        <v>16</v>
      </c>
      <c r="L340" s="496">
        <v>1</v>
      </c>
      <c r="M340" s="641">
        <v>240</v>
      </c>
      <c r="N340" s="495" t="s">
        <v>2352</v>
      </c>
      <c r="O340" s="497">
        <v>4</v>
      </c>
      <c r="P340" s="499"/>
      <c r="Q340" s="499"/>
    </row>
    <row r="341" spans="1:22" ht="35.25" hidden="1" customHeight="1">
      <c r="A341" s="720">
        <f t="shared" si="5"/>
        <v>339</v>
      </c>
      <c r="B341" s="720" t="s">
        <v>1165</v>
      </c>
      <c r="C341" s="694" t="s">
        <v>3377</v>
      </c>
      <c r="D341" s="695" t="s">
        <v>2843</v>
      </c>
      <c r="E341" s="693" t="s">
        <v>2248</v>
      </c>
      <c r="F341" s="724" t="s">
        <v>3378</v>
      </c>
      <c r="G341" s="697" t="s">
        <v>2250</v>
      </c>
      <c r="H341" s="698" t="s">
        <v>159</v>
      </c>
      <c r="I341" s="693" t="s">
        <v>159</v>
      </c>
      <c r="J341" s="694" t="s">
        <v>3379</v>
      </c>
      <c r="K341" s="699">
        <v>17</v>
      </c>
      <c r="L341" s="496">
        <v>1</v>
      </c>
      <c r="N341" s="498"/>
      <c r="P341" s="499"/>
      <c r="Q341" s="499"/>
    </row>
    <row r="342" spans="1:22" ht="35.25" hidden="1" customHeight="1">
      <c r="A342" s="720">
        <f t="shared" si="5"/>
        <v>340</v>
      </c>
      <c r="B342" s="720" t="s">
        <v>1165</v>
      </c>
      <c r="C342" s="694" t="s">
        <v>3380</v>
      </c>
      <c r="D342" s="693" t="s">
        <v>2843</v>
      </c>
      <c r="E342" s="693" t="s">
        <v>1055</v>
      </c>
      <c r="F342" s="724" t="s">
        <v>3378</v>
      </c>
      <c r="G342" s="697" t="s">
        <v>2250</v>
      </c>
      <c r="H342" s="698" t="s">
        <v>159</v>
      </c>
      <c r="I342" s="693" t="s">
        <v>159</v>
      </c>
      <c r="J342" s="694" t="s">
        <v>3381</v>
      </c>
      <c r="K342" s="699">
        <v>18</v>
      </c>
      <c r="L342" s="712">
        <v>1</v>
      </c>
      <c r="N342" s="498"/>
      <c r="P342" s="499"/>
      <c r="Q342" s="499"/>
    </row>
    <row r="343" spans="1:22" ht="35.25" hidden="1" customHeight="1">
      <c r="A343" s="720">
        <f t="shared" si="5"/>
        <v>341</v>
      </c>
      <c r="B343" s="720" t="s">
        <v>1165</v>
      </c>
      <c r="C343" s="694" t="s">
        <v>3380</v>
      </c>
      <c r="D343" s="693" t="s">
        <v>2843</v>
      </c>
      <c r="E343" s="693" t="s">
        <v>1055</v>
      </c>
      <c r="F343" s="724" t="s">
        <v>3378</v>
      </c>
      <c r="G343" s="697" t="s">
        <v>2250</v>
      </c>
      <c r="H343" s="698" t="s">
        <v>159</v>
      </c>
      <c r="I343" s="693" t="s">
        <v>159</v>
      </c>
      <c r="J343" s="694" t="s">
        <v>3381</v>
      </c>
      <c r="K343" s="699">
        <v>19</v>
      </c>
      <c r="L343" s="712">
        <v>1</v>
      </c>
      <c r="N343" s="498"/>
      <c r="P343" s="499"/>
      <c r="Q343" s="499"/>
    </row>
    <row r="344" spans="1:22" ht="35.25" hidden="1" customHeight="1">
      <c r="A344" s="720">
        <f t="shared" si="5"/>
        <v>342</v>
      </c>
      <c r="B344" s="720" t="s">
        <v>1165</v>
      </c>
      <c r="C344" s="694" t="s">
        <v>3382</v>
      </c>
      <c r="D344" s="693" t="s">
        <v>2889</v>
      </c>
      <c r="E344" s="693" t="s">
        <v>1055</v>
      </c>
      <c r="F344" s="724" t="s">
        <v>3383</v>
      </c>
      <c r="G344" s="697" t="s">
        <v>2250</v>
      </c>
      <c r="H344" s="698" t="s">
        <v>159</v>
      </c>
      <c r="I344" s="693" t="s">
        <v>159</v>
      </c>
      <c r="J344" s="694" t="s">
        <v>3384</v>
      </c>
      <c r="K344" s="699">
        <v>20</v>
      </c>
      <c r="L344" s="712">
        <v>1</v>
      </c>
      <c r="N344" s="498"/>
      <c r="P344" s="499"/>
      <c r="Q344" s="499"/>
    </row>
    <row r="345" spans="1:22" ht="35.25" hidden="1" customHeight="1">
      <c r="A345" s="720">
        <f t="shared" si="5"/>
        <v>343</v>
      </c>
      <c r="B345" s="720" t="s">
        <v>1165</v>
      </c>
      <c r="C345" s="694" t="s">
        <v>3385</v>
      </c>
      <c r="D345" s="693" t="s">
        <v>2401</v>
      </c>
      <c r="E345" s="693" t="s">
        <v>1055</v>
      </c>
      <c r="F345" s="724" t="s">
        <v>3386</v>
      </c>
      <c r="G345" s="697" t="s">
        <v>2250</v>
      </c>
      <c r="H345" s="698" t="s">
        <v>159</v>
      </c>
      <c r="I345" s="693" t="s">
        <v>159</v>
      </c>
      <c r="J345" s="694" t="s">
        <v>3387</v>
      </c>
      <c r="K345" s="699">
        <v>21</v>
      </c>
      <c r="L345" s="712">
        <v>1</v>
      </c>
      <c r="N345" s="498"/>
      <c r="P345" s="499"/>
      <c r="Q345" s="499"/>
    </row>
    <row r="346" spans="1:22" ht="35.25" hidden="1" customHeight="1">
      <c r="A346" s="720">
        <f t="shared" si="5"/>
        <v>344</v>
      </c>
      <c r="B346" s="720" t="s">
        <v>1165</v>
      </c>
      <c r="C346" s="694" t="s">
        <v>3388</v>
      </c>
      <c r="D346" s="693" t="s">
        <v>2735</v>
      </c>
      <c r="E346" s="693" t="s">
        <v>2249</v>
      </c>
      <c r="F346" s="724" t="s">
        <v>3389</v>
      </c>
      <c r="G346" s="697" t="s">
        <v>2250</v>
      </c>
      <c r="H346" s="698" t="s">
        <v>159</v>
      </c>
      <c r="I346" s="693" t="s">
        <v>159</v>
      </c>
      <c r="J346" s="694" t="s">
        <v>3390</v>
      </c>
      <c r="K346" s="699">
        <v>22</v>
      </c>
      <c r="L346" s="710">
        <v>1</v>
      </c>
      <c r="M346" s="411"/>
      <c r="N346" s="498"/>
      <c r="O346" s="411"/>
      <c r="P346" s="1"/>
      <c r="Q346" s="1"/>
      <c r="R346" s="411"/>
      <c r="S346" s="411"/>
      <c r="T346" s="411"/>
      <c r="U346" s="411"/>
      <c r="V346" s="411"/>
    </row>
    <row r="347" spans="1:22" ht="35.25" hidden="1" customHeight="1">
      <c r="A347" s="720">
        <f t="shared" si="5"/>
        <v>345</v>
      </c>
      <c r="B347" s="720" t="s">
        <v>1165</v>
      </c>
      <c r="C347" s="694" t="s">
        <v>3391</v>
      </c>
      <c r="D347" s="693" t="s">
        <v>3392</v>
      </c>
      <c r="E347" s="693" t="s">
        <v>1055</v>
      </c>
      <c r="F347" s="724" t="s">
        <v>3393</v>
      </c>
      <c r="G347" s="697" t="s">
        <v>2250</v>
      </c>
      <c r="H347" s="698" t="s">
        <v>159</v>
      </c>
      <c r="I347" s="693" t="s">
        <v>159</v>
      </c>
      <c r="J347" s="694" t="s">
        <v>3376</v>
      </c>
      <c r="K347" s="699">
        <v>23</v>
      </c>
      <c r="L347" s="712">
        <v>1</v>
      </c>
      <c r="N347" s="498"/>
      <c r="P347" s="499"/>
      <c r="Q347" s="499"/>
    </row>
    <row r="348" spans="1:22" ht="35.25" hidden="1" customHeight="1">
      <c r="A348" s="720">
        <f t="shared" si="5"/>
        <v>346</v>
      </c>
      <c r="B348" s="720" t="s">
        <v>1165</v>
      </c>
      <c r="C348" s="694" t="s">
        <v>3391</v>
      </c>
      <c r="D348" s="693" t="s">
        <v>3392</v>
      </c>
      <c r="E348" s="693" t="s">
        <v>1055</v>
      </c>
      <c r="F348" s="724" t="s">
        <v>3394</v>
      </c>
      <c r="G348" s="697" t="s">
        <v>2250</v>
      </c>
      <c r="H348" s="698" t="s">
        <v>159</v>
      </c>
      <c r="I348" s="693" t="s">
        <v>159</v>
      </c>
      <c r="J348" s="694" t="s">
        <v>3376</v>
      </c>
      <c r="K348" s="699">
        <v>24</v>
      </c>
      <c r="L348" s="712">
        <v>1</v>
      </c>
      <c r="N348" s="498"/>
      <c r="P348" s="499"/>
      <c r="Q348" s="499"/>
    </row>
    <row r="349" spans="1:22" ht="35.25" hidden="1" customHeight="1">
      <c r="A349" s="720">
        <f t="shared" si="5"/>
        <v>347</v>
      </c>
      <c r="B349" s="720" t="s">
        <v>1165</v>
      </c>
      <c r="C349" s="694" t="s">
        <v>3395</v>
      </c>
      <c r="D349" s="701" t="s">
        <v>2742</v>
      </c>
      <c r="E349" s="693" t="s">
        <v>1055</v>
      </c>
      <c r="F349" s="724" t="s">
        <v>3396</v>
      </c>
      <c r="G349" s="697" t="s">
        <v>2250</v>
      </c>
      <c r="H349" s="698" t="s">
        <v>159</v>
      </c>
      <c r="I349" s="693" t="s">
        <v>159</v>
      </c>
      <c r="J349" s="694" t="s">
        <v>3376</v>
      </c>
      <c r="K349" s="699">
        <v>25</v>
      </c>
      <c r="L349" s="496">
        <v>1</v>
      </c>
      <c r="N349" s="498"/>
      <c r="P349" s="499"/>
      <c r="Q349" s="499"/>
    </row>
    <row r="350" spans="1:22" ht="35.25" hidden="1" customHeight="1">
      <c r="A350" s="720">
        <f t="shared" si="5"/>
        <v>348</v>
      </c>
      <c r="B350" s="720" t="s">
        <v>1165</v>
      </c>
      <c r="C350" s="694" t="s">
        <v>3397</v>
      </c>
      <c r="D350" s="693" t="s">
        <v>3114</v>
      </c>
      <c r="E350" s="693" t="s">
        <v>1055</v>
      </c>
      <c r="F350" s="724" t="s">
        <v>3398</v>
      </c>
      <c r="G350" s="697" t="s">
        <v>2250</v>
      </c>
      <c r="H350" s="698" t="s">
        <v>159</v>
      </c>
      <c r="I350" s="693" t="s">
        <v>159</v>
      </c>
      <c r="J350" s="694" t="s">
        <v>3399</v>
      </c>
      <c r="K350" s="699">
        <v>26</v>
      </c>
      <c r="L350" s="712">
        <v>1</v>
      </c>
      <c r="N350" s="498"/>
      <c r="P350" s="499"/>
      <c r="Q350" s="499"/>
    </row>
    <row r="351" spans="1:22" ht="35.25" hidden="1" customHeight="1">
      <c r="A351" s="720">
        <f t="shared" si="5"/>
        <v>349</v>
      </c>
      <c r="B351" s="720" t="s">
        <v>1165</v>
      </c>
      <c r="C351" s="694" t="s">
        <v>3400</v>
      </c>
      <c r="D351" s="693" t="s">
        <v>3114</v>
      </c>
      <c r="E351" s="693" t="s">
        <v>1055</v>
      </c>
      <c r="F351" s="724" t="s">
        <v>3401</v>
      </c>
      <c r="G351" s="697" t="s">
        <v>2250</v>
      </c>
      <c r="H351" s="698" t="s">
        <v>159</v>
      </c>
      <c r="I351" s="693" t="s">
        <v>159</v>
      </c>
      <c r="J351" s="694" t="s">
        <v>3402</v>
      </c>
      <c r="K351" s="699">
        <v>27</v>
      </c>
      <c r="L351" s="712">
        <v>1</v>
      </c>
      <c r="N351" s="498"/>
      <c r="P351" s="499"/>
      <c r="Q351" s="499"/>
    </row>
    <row r="352" spans="1:22" ht="35.25" hidden="1" customHeight="1">
      <c r="A352" s="720">
        <f t="shared" si="5"/>
        <v>350</v>
      </c>
      <c r="B352" s="720" t="s">
        <v>1165</v>
      </c>
      <c r="C352" s="694" t="s">
        <v>3403</v>
      </c>
      <c r="D352" s="693" t="s">
        <v>3117</v>
      </c>
      <c r="E352" s="693" t="s">
        <v>1055</v>
      </c>
      <c r="F352" s="724" t="s">
        <v>3404</v>
      </c>
      <c r="G352" s="697" t="s">
        <v>2250</v>
      </c>
      <c r="H352" s="698" t="s">
        <v>159</v>
      </c>
      <c r="I352" s="693" t="s">
        <v>159</v>
      </c>
      <c r="J352" s="694" t="s">
        <v>3402</v>
      </c>
      <c r="K352" s="699">
        <v>28</v>
      </c>
      <c r="L352" s="712">
        <v>1</v>
      </c>
      <c r="N352" s="498"/>
      <c r="P352" s="499"/>
      <c r="Q352" s="499"/>
    </row>
    <row r="353" spans="1:22" ht="35.25" hidden="1" customHeight="1">
      <c r="A353" s="720">
        <f t="shared" si="5"/>
        <v>351</v>
      </c>
      <c r="B353" s="720" t="s">
        <v>1165</v>
      </c>
      <c r="C353" s="694" t="s">
        <v>3405</v>
      </c>
      <c r="D353" s="701" t="s">
        <v>2622</v>
      </c>
      <c r="E353" s="693" t="s">
        <v>2249</v>
      </c>
      <c r="F353" s="724" t="s">
        <v>3406</v>
      </c>
      <c r="G353" s="697" t="s">
        <v>2250</v>
      </c>
      <c r="H353" s="698" t="s">
        <v>159</v>
      </c>
      <c r="I353" s="693" t="s">
        <v>159</v>
      </c>
      <c r="J353" s="694" t="s">
        <v>3407</v>
      </c>
      <c r="K353" s="699">
        <v>29</v>
      </c>
      <c r="L353" s="496">
        <v>1</v>
      </c>
      <c r="N353" s="498"/>
      <c r="P353" s="499"/>
      <c r="Q353" s="499"/>
    </row>
    <row r="354" spans="1:22" ht="35.25" hidden="1" customHeight="1">
      <c r="A354" s="720">
        <f t="shared" si="5"/>
        <v>352</v>
      </c>
      <c r="B354" s="720" t="s">
        <v>1165</v>
      </c>
      <c r="C354" s="694" t="s">
        <v>3408</v>
      </c>
      <c r="D354" s="701" t="s">
        <v>2622</v>
      </c>
      <c r="E354" s="693" t="s">
        <v>2249</v>
      </c>
      <c r="F354" s="724" t="s">
        <v>3409</v>
      </c>
      <c r="G354" s="697" t="s">
        <v>3410</v>
      </c>
      <c r="H354" s="725" t="s">
        <v>3411</v>
      </c>
      <c r="I354" s="693" t="s">
        <v>585</v>
      </c>
      <c r="J354" s="694" t="s">
        <v>3412</v>
      </c>
      <c r="K354" s="699">
        <v>30</v>
      </c>
      <c r="L354" s="496">
        <v>1</v>
      </c>
      <c r="M354" s="641">
        <v>337</v>
      </c>
      <c r="N354" s="495" t="s">
        <v>2352</v>
      </c>
      <c r="O354" s="497">
        <v>4</v>
      </c>
      <c r="P354" s="499"/>
      <c r="Q354" s="499"/>
    </row>
    <row r="355" spans="1:22" ht="35.25" hidden="1" customHeight="1">
      <c r="A355" s="720">
        <f t="shared" si="5"/>
        <v>353</v>
      </c>
      <c r="B355" s="720" t="s">
        <v>1165</v>
      </c>
      <c r="C355" s="694" t="s">
        <v>3413</v>
      </c>
      <c r="D355" s="702" t="s">
        <v>2622</v>
      </c>
      <c r="E355" s="693" t="s">
        <v>1055</v>
      </c>
      <c r="F355" s="724" t="s">
        <v>3414</v>
      </c>
      <c r="G355" s="697" t="s">
        <v>2250</v>
      </c>
      <c r="H355" s="698" t="s">
        <v>159</v>
      </c>
      <c r="I355" s="693" t="s">
        <v>159</v>
      </c>
      <c r="J355" s="694" t="s">
        <v>3384</v>
      </c>
      <c r="K355" s="699">
        <v>31</v>
      </c>
      <c r="L355" s="496">
        <v>1</v>
      </c>
      <c r="N355" s="498"/>
      <c r="P355" s="499"/>
      <c r="Q355" s="499"/>
    </row>
    <row r="356" spans="1:22" ht="35.25" hidden="1" customHeight="1">
      <c r="A356" s="720">
        <f t="shared" si="5"/>
        <v>354</v>
      </c>
      <c r="B356" s="720" t="s">
        <v>1165</v>
      </c>
      <c r="C356" s="694" t="s">
        <v>3415</v>
      </c>
      <c r="D356" s="702" t="s">
        <v>3416</v>
      </c>
      <c r="E356" s="693" t="s">
        <v>1055</v>
      </c>
      <c r="F356" s="724" t="s">
        <v>3417</v>
      </c>
      <c r="G356" s="697" t="s">
        <v>2250</v>
      </c>
      <c r="H356" s="698" t="s">
        <v>159</v>
      </c>
      <c r="I356" s="693" t="s">
        <v>159</v>
      </c>
      <c r="J356" s="694" t="s">
        <v>3418</v>
      </c>
      <c r="K356" s="699">
        <v>32</v>
      </c>
      <c r="L356" s="496">
        <v>1</v>
      </c>
      <c r="N356" s="498"/>
      <c r="P356" s="499"/>
      <c r="Q356" s="499"/>
    </row>
    <row r="357" spans="1:22" ht="35.25" hidden="1" customHeight="1">
      <c r="A357" s="720">
        <f t="shared" si="5"/>
        <v>355</v>
      </c>
      <c r="B357" s="720" t="s">
        <v>1165</v>
      </c>
      <c r="C357" s="694" t="s">
        <v>3419</v>
      </c>
      <c r="D357" s="693" t="s">
        <v>2397</v>
      </c>
      <c r="E357" s="693" t="s">
        <v>2249</v>
      </c>
      <c r="F357" s="724" t="s">
        <v>3420</v>
      </c>
      <c r="G357" s="697" t="s">
        <v>3421</v>
      </c>
      <c r="H357" s="725" t="s">
        <v>3422</v>
      </c>
      <c r="I357" s="693" t="s">
        <v>585</v>
      </c>
      <c r="J357" s="694" t="s">
        <v>3423</v>
      </c>
      <c r="K357" s="699">
        <v>33</v>
      </c>
      <c r="L357" s="712">
        <v>1</v>
      </c>
      <c r="M357" s="641">
        <v>340</v>
      </c>
      <c r="N357" s="495" t="s">
        <v>2352</v>
      </c>
      <c r="O357" s="497">
        <v>4</v>
      </c>
      <c r="P357" s="499"/>
      <c r="Q357" s="499"/>
    </row>
    <row r="358" spans="1:22" ht="35.25" hidden="1" customHeight="1">
      <c r="A358" s="720">
        <f t="shared" si="5"/>
        <v>356</v>
      </c>
      <c r="B358" s="720" t="s">
        <v>1165</v>
      </c>
      <c r="C358" s="694" t="s">
        <v>3424</v>
      </c>
      <c r="D358" s="693" t="s">
        <v>3425</v>
      </c>
      <c r="E358" s="693" t="s">
        <v>2249</v>
      </c>
      <c r="F358" s="724" t="s">
        <v>3426</v>
      </c>
      <c r="G358" s="697" t="s">
        <v>2250</v>
      </c>
      <c r="H358" s="698" t="s">
        <v>159</v>
      </c>
      <c r="I358" s="693" t="s">
        <v>159</v>
      </c>
      <c r="J358" s="694" t="s">
        <v>2425</v>
      </c>
      <c r="K358" s="699">
        <v>34</v>
      </c>
      <c r="L358" s="712">
        <v>1</v>
      </c>
      <c r="N358" s="498"/>
      <c r="P358" s="499"/>
      <c r="Q358" s="499"/>
    </row>
    <row r="359" spans="1:22" ht="35.25" hidden="1" customHeight="1">
      <c r="A359" s="720">
        <f t="shared" si="5"/>
        <v>357</v>
      </c>
      <c r="B359" s="720" t="s">
        <v>1165</v>
      </c>
      <c r="C359" s="694" t="s">
        <v>3427</v>
      </c>
      <c r="D359" s="702" t="s">
        <v>3425</v>
      </c>
      <c r="E359" s="693" t="s">
        <v>2252</v>
      </c>
      <c r="F359" s="724" t="s">
        <v>3428</v>
      </c>
      <c r="G359" s="697" t="s">
        <v>2250</v>
      </c>
      <c r="H359" s="698" t="s">
        <v>159</v>
      </c>
      <c r="I359" s="693" t="s">
        <v>159</v>
      </c>
      <c r="J359" s="694" t="s">
        <v>3429</v>
      </c>
      <c r="K359" s="699">
        <v>35</v>
      </c>
      <c r="L359" s="496">
        <v>1</v>
      </c>
      <c r="N359" s="498"/>
      <c r="P359" s="499"/>
      <c r="Q359" s="499"/>
    </row>
    <row r="360" spans="1:22" ht="35.25" hidden="1" customHeight="1">
      <c r="A360" s="720">
        <f t="shared" si="5"/>
        <v>358</v>
      </c>
      <c r="B360" s="720" t="s">
        <v>1165</v>
      </c>
      <c r="C360" s="694" t="s">
        <v>3430</v>
      </c>
      <c r="D360" s="701" t="s">
        <v>2330</v>
      </c>
      <c r="E360" s="693" t="s">
        <v>1055</v>
      </c>
      <c r="F360" s="724" t="s">
        <v>3431</v>
      </c>
      <c r="G360" s="697" t="s">
        <v>2250</v>
      </c>
      <c r="H360" s="698" t="s">
        <v>159</v>
      </c>
      <c r="I360" s="693" t="s">
        <v>159</v>
      </c>
      <c r="J360" s="694" t="s">
        <v>2707</v>
      </c>
      <c r="K360" s="699">
        <v>36</v>
      </c>
      <c r="L360" s="496">
        <v>1</v>
      </c>
      <c r="N360" s="498"/>
      <c r="P360" s="499"/>
      <c r="Q360" s="499"/>
    </row>
    <row r="361" spans="1:22" ht="35.25" hidden="1" customHeight="1">
      <c r="A361" s="720">
        <f t="shared" si="5"/>
        <v>359</v>
      </c>
      <c r="B361" s="720" t="s">
        <v>1165</v>
      </c>
      <c r="C361" s="694" t="s">
        <v>3432</v>
      </c>
      <c r="D361" s="693" t="s">
        <v>2918</v>
      </c>
      <c r="E361" s="693" t="s">
        <v>2249</v>
      </c>
      <c r="F361" s="724" t="s">
        <v>3433</v>
      </c>
      <c r="G361" s="697" t="s">
        <v>2250</v>
      </c>
      <c r="H361" s="698" t="s">
        <v>159</v>
      </c>
      <c r="I361" s="693" t="s">
        <v>159</v>
      </c>
      <c r="J361" s="694" t="s">
        <v>3434</v>
      </c>
      <c r="K361" s="699">
        <v>37</v>
      </c>
      <c r="L361" s="726">
        <v>1</v>
      </c>
      <c r="M361" s="411"/>
      <c r="N361" s="498"/>
      <c r="O361" s="411"/>
      <c r="P361" s="1"/>
      <c r="Q361" s="1"/>
      <c r="R361" s="411"/>
      <c r="S361" s="411"/>
      <c r="T361" s="411"/>
      <c r="U361" s="411"/>
      <c r="V361" s="411"/>
    </row>
    <row r="362" spans="1:22" ht="35.25" hidden="1" customHeight="1">
      <c r="A362" s="720">
        <f t="shared" si="5"/>
        <v>360</v>
      </c>
      <c r="B362" s="720" t="s">
        <v>1165</v>
      </c>
      <c r="C362" s="694" t="s">
        <v>3435</v>
      </c>
      <c r="D362" s="701" t="s">
        <v>2918</v>
      </c>
      <c r="E362" s="693" t="s">
        <v>1055</v>
      </c>
      <c r="F362" s="724" t="s">
        <v>3436</v>
      </c>
      <c r="G362" s="697" t="s">
        <v>2250</v>
      </c>
      <c r="H362" s="698" t="s">
        <v>159</v>
      </c>
      <c r="I362" s="693" t="s">
        <v>159</v>
      </c>
      <c r="J362" s="694" t="s">
        <v>3437</v>
      </c>
      <c r="K362" s="699">
        <v>38</v>
      </c>
      <c r="L362" s="726">
        <v>1</v>
      </c>
      <c r="N362" s="498"/>
      <c r="P362" s="499"/>
      <c r="Q362" s="499"/>
    </row>
    <row r="363" spans="1:22" ht="35.25" hidden="1" customHeight="1">
      <c r="A363" s="720">
        <f t="shared" si="5"/>
        <v>361</v>
      </c>
      <c r="B363" s="720" t="s">
        <v>1165</v>
      </c>
      <c r="C363" s="694" t="s">
        <v>3438</v>
      </c>
      <c r="D363" s="701" t="s">
        <v>2773</v>
      </c>
      <c r="E363" s="693" t="s">
        <v>1055</v>
      </c>
      <c r="F363" s="724" t="s">
        <v>3439</v>
      </c>
      <c r="G363" s="697" t="s">
        <v>2250</v>
      </c>
      <c r="H363" s="698" t="s">
        <v>159</v>
      </c>
      <c r="I363" s="693" t="s">
        <v>159</v>
      </c>
      <c r="J363" s="694" t="s">
        <v>2707</v>
      </c>
      <c r="K363" s="699">
        <v>39</v>
      </c>
      <c r="L363" s="726">
        <v>1</v>
      </c>
      <c r="N363" s="498"/>
      <c r="P363" s="499"/>
      <c r="Q363" s="499"/>
    </row>
    <row r="364" spans="1:22" ht="35.25" hidden="1" customHeight="1">
      <c r="A364" s="720">
        <f t="shared" si="5"/>
        <v>362</v>
      </c>
      <c r="B364" s="720" t="s">
        <v>1165</v>
      </c>
      <c r="C364" s="694" t="s">
        <v>3440</v>
      </c>
      <c r="D364" s="693" t="s">
        <v>3441</v>
      </c>
      <c r="E364" s="693" t="s">
        <v>1055</v>
      </c>
      <c r="F364" s="724" t="s">
        <v>3442</v>
      </c>
      <c r="G364" s="697" t="s">
        <v>2250</v>
      </c>
      <c r="H364" s="698" t="s">
        <v>159</v>
      </c>
      <c r="I364" s="693" t="s">
        <v>159</v>
      </c>
      <c r="J364" s="694" t="s">
        <v>3358</v>
      </c>
      <c r="K364" s="699">
        <v>40</v>
      </c>
      <c r="L364" s="726">
        <v>1</v>
      </c>
      <c r="M364" s="411"/>
      <c r="N364" s="498"/>
      <c r="O364" s="411"/>
      <c r="P364" s="1"/>
      <c r="Q364" s="1"/>
      <c r="R364" s="411"/>
      <c r="S364" s="411"/>
      <c r="T364" s="411"/>
      <c r="U364" s="411"/>
      <c r="V364" s="411"/>
    </row>
    <row r="365" spans="1:22" ht="35.25" hidden="1" customHeight="1">
      <c r="A365" s="720">
        <f t="shared" si="5"/>
        <v>363</v>
      </c>
      <c r="B365" s="720" t="s">
        <v>1165</v>
      </c>
      <c r="C365" s="694" t="s">
        <v>3440</v>
      </c>
      <c r="D365" s="693" t="s">
        <v>3441</v>
      </c>
      <c r="E365" s="693" t="s">
        <v>1055</v>
      </c>
      <c r="F365" s="724" t="s">
        <v>3442</v>
      </c>
      <c r="G365" s="697" t="s">
        <v>2250</v>
      </c>
      <c r="H365" s="698" t="s">
        <v>159</v>
      </c>
      <c r="I365" s="693" t="s">
        <v>159</v>
      </c>
      <c r="J365" s="694" t="s">
        <v>3358</v>
      </c>
      <c r="K365" s="699">
        <v>41</v>
      </c>
      <c r="L365" s="726">
        <v>1</v>
      </c>
      <c r="M365" s="411"/>
      <c r="N365" s="498"/>
      <c r="O365" s="411"/>
      <c r="P365" s="1"/>
      <c r="Q365" s="1"/>
      <c r="R365" s="411"/>
      <c r="S365" s="411"/>
      <c r="T365" s="411"/>
      <c r="U365" s="411"/>
      <c r="V365" s="411"/>
    </row>
    <row r="366" spans="1:22" ht="35.25" hidden="1" customHeight="1">
      <c r="A366" s="720">
        <f t="shared" si="5"/>
        <v>364</v>
      </c>
      <c r="B366" s="720" t="s">
        <v>1165</v>
      </c>
      <c r="C366" s="694" t="s">
        <v>3443</v>
      </c>
      <c r="D366" s="693" t="s">
        <v>3444</v>
      </c>
      <c r="E366" s="693" t="s">
        <v>2249</v>
      </c>
      <c r="F366" s="724" t="s">
        <v>3445</v>
      </c>
      <c r="G366" s="697" t="s">
        <v>2250</v>
      </c>
      <c r="H366" s="698" t="s">
        <v>159</v>
      </c>
      <c r="I366" s="693" t="s">
        <v>159</v>
      </c>
      <c r="J366" s="694" t="s">
        <v>3446</v>
      </c>
      <c r="K366" s="699">
        <v>42</v>
      </c>
      <c r="L366" s="726">
        <v>1</v>
      </c>
      <c r="M366" s="411"/>
      <c r="N366" s="498"/>
      <c r="O366" s="411"/>
      <c r="P366" s="1"/>
      <c r="Q366" s="1"/>
      <c r="R366" s="411"/>
      <c r="S366" s="411"/>
      <c r="T366" s="411"/>
      <c r="U366" s="411"/>
      <c r="V366" s="411"/>
    </row>
    <row r="367" spans="1:22" ht="35.25" hidden="1" customHeight="1">
      <c r="A367" s="720">
        <f t="shared" si="5"/>
        <v>365</v>
      </c>
      <c r="B367" s="720" t="s">
        <v>1165</v>
      </c>
      <c r="C367" s="694" t="s">
        <v>3447</v>
      </c>
      <c r="D367" s="701" t="s">
        <v>3444</v>
      </c>
      <c r="E367" s="693" t="s">
        <v>1055</v>
      </c>
      <c r="F367" s="724" t="s">
        <v>3448</v>
      </c>
      <c r="G367" s="697" t="s">
        <v>2250</v>
      </c>
      <c r="H367" s="698" t="s">
        <v>159</v>
      </c>
      <c r="I367" s="693" t="s">
        <v>159</v>
      </c>
      <c r="J367" s="694" t="s">
        <v>3449</v>
      </c>
      <c r="K367" s="699">
        <v>43</v>
      </c>
      <c r="L367" s="726">
        <v>1</v>
      </c>
      <c r="N367" s="498"/>
      <c r="P367" s="499"/>
      <c r="Q367" s="499"/>
    </row>
    <row r="368" spans="1:22" ht="35.25" hidden="1" customHeight="1">
      <c r="A368" s="720">
        <f t="shared" si="5"/>
        <v>366</v>
      </c>
      <c r="B368" s="720" t="s">
        <v>1165</v>
      </c>
      <c r="C368" s="694" t="s">
        <v>3450</v>
      </c>
      <c r="D368" s="701" t="s">
        <v>2430</v>
      </c>
      <c r="E368" s="693" t="s">
        <v>1055</v>
      </c>
      <c r="F368" s="724" t="s">
        <v>3451</v>
      </c>
      <c r="G368" s="697" t="s">
        <v>2250</v>
      </c>
      <c r="H368" s="698" t="s">
        <v>159</v>
      </c>
      <c r="I368" s="693" t="s">
        <v>159</v>
      </c>
      <c r="J368" s="694" t="s">
        <v>3452</v>
      </c>
      <c r="K368" s="699">
        <v>44</v>
      </c>
      <c r="L368" s="726">
        <v>1</v>
      </c>
      <c r="N368" s="498"/>
      <c r="P368" s="499"/>
      <c r="Q368" s="499"/>
    </row>
    <row r="369" spans="1:17" ht="35.25" hidden="1" customHeight="1">
      <c r="A369" s="720">
        <f t="shared" si="5"/>
        <v>367</v>
      </c>
      <c r="B369" s="720" t="s">
        <v>1165</v>
      </c>
      <c r="C369" s="694" t="s">
        <v>3453</v>
      </c>
      <c r="D369" s="695" t="s">
        <v>2438</v>
      </c>
      <c r="E369" s="693" t="s">
        <v>1055</v>
      </c>
      <c r="F369" s="724" t="s">
        <v>3454</v>
      </c>
      <c r="G369" s="697" t="s">
        <v>2250</v>
      </c>
      <c r="H369" s="698" t="s">
        <v>159</v>
      </c>
      <c r="I369" s="693" t="s">
        <v>159</v>
      </c>
      <c r="J369" s="694" t="s">
        <v>3376</v>
      </c>
      <c r="K369" s="699">
        <v>45</v>
      </c>
      <c r="L369" s="726">
        <v>1</v>
      </c>
      <c r="N369" s="498"/>
      <c r="P369" s="499"/>
      <c r="Q369" s="499"/>
    </row>
    <row r="370" spans="1:17" ht="35.25" hidden="1" customHeight="1">
      <c r="A370" s="720">
        <f t="shared" si="5"/>
        <v>368</v>
      </c>
      <c r="B370" s="720" t="s">
        <v>1165</v>
      </c>
      <c r="C370" s="694" t="s">
        <v>3455</v>
      </c>
      <c r="D370" s="695" t="s">
        <v>3456</v>
      </c>
      <c r="E370" s="693" t="s">
        <v>2249</v>
      </c>
      <c r="F370" s="724" t="s">
        <v>3457</v>
      </c>
      <c r="G370" s="697" t="s">
        <v>2250</v>
      </c>
      <c r="H370" s="698" t="s">
        <v>159</v>
      </c>
      <c r="I370" s="693" t="s">
        <v>159</v>
      </c>
      <c r="J370" s="694" t="s">
        <v>3446</v>
      </c>
      <c r="K370" s="699">
        <v>46</v>
      </c>
      <c r="L370" s="726">
        <v>1</v>
      </c>
      <c r="N370" s="498"/>
      <c r="P370" s="499"/>
      <c r="Q370" s="499"/>
    </row>
    <row r="371" spans="1:17" ht="35.25" hidden="1" customHeight="1">
      <c r="A371" s="720">
        <f t="shared" si="5"/>
        <v>369</v>
      </c>
      <c r="B371" s="720" t="s">
        <v>1165</v>
      </c>
      <c r="C371" s="694" t="s">
        <v>3458</v>
      </c>
      <c r="D371" s="695" t="s">
        <v>3301</v>
      </c>
      <c r="E371" s="693" t="s">
        <v>1055</v>
      </c>
      <c r="F371" s="724" t="s">
        <v>3459</v>
      </c>
      <c r="G371" s="697" t="s">
        <v>2250</v>
      </c>
      <c r="H371" s="698" t="s">
        <v>159</v>
      </c>
      <c r="I371" s="693" t="s">
        <v>159</v>
      </c>
      <c r="J371" s="694" t="s">
        <v>2707</v>
      </c>
      <c r="K371" s="699">
        <v>47</v>
      </c>
      <c r="L371" s="726">
        <v>1</v>
      </c>
      <c r="N371" s="498"/>
      <c r="P371" s="499"/>
      <c r="Q371" s="499"/>
    </row>
    <row r="372" spans="1:17" ht="35.25" hidden="1" customHeight="1">
      <c r="A372" s="720">
        <f t="shared" si="5"/>
        <v>370</v>
      </c>
      <c r="B372" s="720" t="s">
        <v>1165</v>
      </c>
      <c r="C372" s="694" t="s">
        <v>3460</v>
      </c>
      <c r="D372" s="693" t="s">
        <v>3301</v>
      </c>
      <c r="E372" s="693" t="s">
        <v>1055</v>
      </c>
      <c r="F372" s="724" t="s">
        <v>3459</v>
      </c>
      <c r="G372" s="697" t="s">
        <v>2250</v>
      </c>
      <c r="H372" s="698" t="s">
        <v>159</v>
      </c>
      <c r="I372" s="693" t="s">
        <v>159</v>
      </c>
      <c r="J372" s="694" t="s">
        <v>2707</v>
      </c>
      <c r="K372" s="699">
        <v>48</v>
      </c>
      <c r="L372" s="497">
        <v>1</v>
      </c>
      <c r="N372" s="498"/>
      <c r="P372" s="499"/>
      <c r="Q372" s="499"/>
    </row>
    <row r="373" spans="1:17" ht="35.25" hidden="1" customHeight="1">
      <c r="A373" s="720">
        <f t="shared" si="5"/>
        <v>371</v>
      </c>
      <c r="B373" s="720" t="s">
        <v>1165</v>
      </c>
      <c r="C373" s="694" t="s">
        <v>3461</v>
      </c>
      <c r="D373" s="693" t="s">
        <v>3305</v>
      </c>
      <c r="E373" s="693" t="s">
        <v>1055</v>
      </c>
      <c r="F373" s="724" t="s">
        <v>3462</v>
      </c>
      <c r="G373" s="697" t="s">
        <v>2250</v>
      </c>
      <c r="H373" s="698" t="s">
        <v>159</v>
      </c>
      <c r="I373" s="693" t="s">
        <v>159</v>
      </c>
      <c r="J373" s="694" t="s">
        <v>3463</v>
      </c>
      <c r="K373" s="699">
        <v>49</v>
      </c>
      <c r="L373" s="497">
        <v>1</v>
      </c>
      <c r="N373" s="498"/>
      <c r="P373" s="499"/>
      <c r="Q373" s="499"/>
    </row>
    <row r="374" spans="1:17" ht="35.25" hidden="1" customHeight="1">
      <c r="A374" s="720">
        <f t="shared" si="5"/>
        <v>372</v>
      </c>
      <c r="B374" s="720" t="s">
        <v>1165</v>
      </c>
      <c r="C374" s="694" t="s">
        <v>3464</v>
      </c>
      <c r="D374" s="693" t="s">
        <v>3305</v>
      </c>
      <c r="E374" s="693" t="s">
        <v>1055</v>
      </c>
      <c r="F374" s="724" t="s">
        <v>3465</v>
      </c>
      <c r="G374" s="697" t="s">
        <v>2250</v>
      </c>
      <c r="H374" s="698" t="s">
        <v>159</v>
      </c>
      <c r="I374" s="693" t="s">
        <v>159</v>
      </c>
      <c r="J374" s="694" t="s">
        <v>3466</v>
      </c>
      <c r="K374" s="699">
        <v>50</v>
      </c>
      <c r="L374" s="497">
        <v>1</v>
      </c>
      <c r="N374" s="498"/>
      <c r="P374" s="499"/>
      <c r="Q374" s="499"/>
    </row>
    <row r="375" spans="1:17" ht="35.25" customHeight="1">
      <c r="A375" s="720">
        <f t="shared" si="5"/>
        <v>373</v>
      </c>
      <c r="B375" s="720" t="s">
        <v>1165</v>
      </c>
      <c r="C375" s="694" t="s">
        <v>3467</v>
      </c>
      <c r="D375" s="693" t="s">
        <v>3258</v>
      </c>
      <c r="E375" s="693" t="s">
        <v>1055</v>
      </c>
      <c r="F375" s="724" t="s">
        <v>3468</v>
      </c>
      <c r="G375" s="697" t="s">
        <v>2250</v>
      </c>
      <c r="H375" s="698" t="s">
        <v>159</v>
      </c>
      <c r="I375" s="693" t="s">
        <v>159</v>
      </c>
      <c r="J375" s="694" t="s">
        <v>2707</v>
      </c>
      <c r="K375" s="699">
        <v>51</v>
      </c>
      <c r="L375" s="497">
        <v>2</v>
      </c>
      <c r="N375" s="498"/>
      <c r="P375" s="499"/>
      <c r="Q375" s="499"/>
    </row>
    <row r="376" spans="1:17" ht="35.25" customHeight="1">
      <c r="A376" s="720">
        <f t="shared" si="5"/>
        <v>374</v>
      </c>
      <c r="B376" s="720" t="s">
        <v>1165</v>
      </c>
      <c r="C376" s="694" t="s">
        <v>3469</v>
      </c>
      <c r="D376" s="693" t="s">
        <v>3258</v>
      </c>
      <c r="E376" s="693" t="s">
        <v>1055</v>
      </c>
      <c r="F376" s="724" t="s">
        <v>3470</v>
      </c>
      <c r="G376" s="697" t="s">
        <v>2250</v>
      </c>
      <c r="H376" s="698" t="s">
        <v>159</v>
      </c>
      <c r="I376" s="693" t="s">
        <v>159</v>
      </c>
      <c r="J376" s="694" t="s">
        <v>2707</v>
      </c>
      <c r="K376" s="699">
        <v>52</v>
      </c>
      <c r="L376" s="497">
        <v>2</v>
      </c>
      <c r="N376" s="498"/>
      <c r="P376" s="499"/>
      <c r="Q376" s="499"/>
    </row>
    <row r="377" spans="1:17" ht="35.25" customHeight="1">
      <c r="A377" s="720">
        <f t="shared" si="5"/>
        <v>375</v>
      </c>
      <c r="B377" s="720" t="s">
        <v>1165</v>
      </c>
      <c r="C377" s="694" t="s">
        <v>3471</v>
      </c>
      <c r="D377" s="693" t="s">
        <v>2565</v>
      </c>
      <c r="E377" s="693" t="s">
        <v>2249</v>
      </c>
      <c r="F377" s="724" t="s">
        <v>3472</v>
      </c>
      <c r="G377" s="697" t="s">
        <v>2250</v>
      </c>
      <c r="H377" s="698" t="s">
        <v>159</v>
      </c>
      <c r="I377" s="693" t="s">
        <v>159</v>
      </c>
      <c r="J377" s="694" t="s">
        <v>3473</v>
      </c>
      <c r="K377" s="699">
        <v>53</v>
      </c>
      <c r="L377" s="497">
        <v>2</v>
      </c>
      <c r="N377" s="498"/>
      <c r="P377" s="499"/>
      <c r="Q377" s="499"/>
    </row>
    <row r="378" spans="1:17" ht="35.25" customHeight="1">
      <c r="A378" s="720">
        <f t="shared" si="5"/>
        <v>376</v>
      </c>
      <c r="B378" s="720" t="s">
        <v>1165</v>
      </c>
      <c r="C378" s="694" t="s">
        <v>3474</v>
      </c>
      <c r="D378" s="693" t="s">
        <v>2816</v>
      </c>
      <c r="E378" s="693" t="s">
        <v>2252</v>
      </c>
      <c r="F378" s="724" t="s">
        <v>3475</v>
      </c>
      <c r="G378" s="697" t="s">
        <v>2250</v>
      </c>
      <c r="H378" s="698" t="s">
        <v>159</v>
      </c>
      <c r="I378" s="693" t="s">
        <v>159</v>
      </c>
      <c r="J378" s="694" t="s">
        <v>3476</v>
      </c>
      <c r="K378" s="699">
        <v>54</v>
      </c>
      <c r="L378" s="497">
        <v>2</v>
      </c>
      <c r="N378" s="498"/>
      <c r="P378" s="499"/>
      <c r="Q378" s="499"/>
    </row>
    <row r="379" spans="1:17" ht="35.25" customHeight="1">
      <c r="A379" s="720">
        <f t="shared" si="5"/>
        <v>377</v>
      </c>
      <c r="B379" s="720" t="s">
        <v>1165</v>
      </c>
      <c r="C379" s="694" t="s">
        <v>3477</v>
      </c>
      <c r="D379" s="693" t="s">
        <v>2816</v>
      </c>
      <c r="E379" s="693" t="s">
        <v>2252</v>
      </c>
      <c r="F379" s="724" t="s">
        <v>3478</v>
      </c>
      <c r="G379" s="697" t="s">
        <v>2250</v>
      </c>
      <c r="H379" s="698" t="s">
        <v>159</v>
      </c>
      <c r="I379" s="693" t="s">
        <v>159</v>
      </c>
      <c r="J379" s="694" t="s">
        <v>3429</v>
      </c>
      <c r="K379" s="699">
        <v>55</v>
      </c>
      <c r="L379" s="497">
        <v>2</v>
      </c>
      <c r="N379" s="498"/>
      <c r="P379" s="499"/>
      <c r="Q379" s="499"/>
    </row>
    <row r="380" spans="1:17" ht="35.25" customHeight="1">
      <c r="A380" s="720">
        <f t="shared" si="5"/>
        <v>378</v>
      </c>
      <c r="B380" s="720" t="s">
        <v>1165</v>
      </c>
      <c r="C380" s="694" t="s">
        <v>3479</v>
      </c>
      <c r="D380" s="693" t="s">
        <v>3480</v>
      </c>
      <c r="E380" s="693" t="s">
        <v>2249</v>
      </c>
      <c r="F380" s="724" t="s">
        <v>3481</v>
      </c>
      <c r="G380" s="697" t="s">
        <v>2250</v>
      </c>
      <c r="H380" s="698" t="s">
        <v>159</v>
      </c>
      <c r="I380" s="693" t="s">
        <v>159</v>
      </c>
      <c r="J380" s="694" t="s">
        <v>3482</v>
      </c>
      <c r="K380" s="699">
        <v>56</v>
      </c>
      <c r="L380" s="497">
        <v>2</v>
      </c>
      <c r="N380" s="498"/>
      <c r="P380" s="499"/>
      <c r="Q380" s="499"/>
    </row>
    <row r="381" spans="1:17" ht="35.25" customHeight="1">
      <c r="A381" s="720">
        <f t="shared" si="5"/>
        <v>379</v>
      </c>
      <c r="B381" s="720" t="s">
        <v>1165</v>
      </c>
      <c r="C381" s="694" t="s">
        <v>3483</v>
      </c>
      <c r="D381" s="693" t="s">
        <v>2395</v>
      </c>
      <c r="E381" s="693" t="s">
        <v>2252</v>
      </c>
      <c r="F381" s="724" t="s">
        <v>3484</v>
      </c>
      <c r="G381" s="697" t="s">
        <v>2250</v>
      </c>
      <c r="H381" s="698" t="s">
        <v>159</v>
      </c>
      <c r="I381" s="693" t="s">
        <v>159</v>
      </c>
      <c r="J381" s="694" t="s">
        <v>3485</v>
      </c>
      <c r="K381" s="699">
        <v>57</v>
      </c>
      <c r="L381" s="497">
        <v>2</v>
      </c>
      <c r="N381" s="498"/>
      <c r="P381" s="499"/>
      <c r="Q381" s="499"/>
    </row>
    <row r="382" spans="1:17" ht="35.25" customHeight="1">
      <c r="A382" s="720">
        <f t="shared" si="5"/>
        <v>380</v>
      </c>
      <c r="B382" s="720" t="s">
        <v>1165</v>
      </c>
      <c r="C382" s="694" t="s">
        <v>3486</v>
      </c>
      <c r="D382" s="693" t="s">
        <v>3054</v>
      </c>
      <c r="E382" s="693" t="s">
        <v>2249</v>
      </c>
      <c r="F382" s="724" t="s">
        <v>3487</v>
      </c>
      <c r="G382" s="697" t="s">
        <v>2250</v>
      </c>
      <c r="H382" s="698" t="s">
        <v>159</v>
      </c>
      <c r="I382" s="693" t="s">
        <v>159</v>
      </c>
      <c r="J382" s="694" t="s">
        <v>2707</v>
      </c>
      <c r="K382" s="699">
        <v>58</v>
      </c>
      <c r="L382" s="497">
        <v>2</v>
      </c>
      <c r="N382" s="498"/>
      <c r="P382" s="499"/>
      <c r="Q382" s="499"/>
    </row>
    <row r="383" spans="1:17" ht="35.25" customHeight="1">
      <c r="A383" s="720">
        <f t="shared" si="5"/>
        <v>381</v>
      </c>
      <c r="B383" s="720" t="s">
        <v>1165</v>
      </c>
      <c r="C383" s="694" t="s">
        <v>3488</v>
      </c>
      <c r="D383" s="693" t="s">
        <v>2967</v>
      </c>
      <c r="E383" s="693" t="s">
        <v>2249</v>
      </c>
      <c r="F383" s="724" t="s">
        <v>3489</v>
      </c>
      <c r="G383" s="697" t="s">
        <v>2250</v>
      </c>
      <c r="H383" s="698" t="s">
        <v>159</v>
      </c>
      <c r="I383" s="693" t="s">
        <v>159</v>
      </c>
      <c r="J383" s="694" t="s">
        <v>3490</v>
      </c>
      <c r="K383" s="699">
        <v>59</v>
      </c>
      <c r="L383" s="497">
        <v>2</v>
      </c>
      <c r="N383" s="498"/>
      <c r="P383" s="499"/>
      <c r="Q383" s="499"/>
    </row>
    <row r="384" spans="1:17" ht="35.25" customHeight="1">
      <c r="A384" s="720">
        <f t="shared" si="5"/>
        <v>382</v>
      </c>
      <c r="B384" s="720" t="s">
        <v>1165</v>
      </c>
      <c r="C384" s="694" t="s">
        <v>3491</v>
      </c>
      <c r="D384" s="693" t="s">
        <v>3254</v>
      </c>
      <c r="E384" s="693" t="s">
        <v>2252</v>
      </c>
      <c r="F384" s="724" t="s">
        <v>3492</v>
      </c>
      <c r="G384" s="697" t="s">
        <v>2250</v>
      </c>
      <c r="H384" s="698" t="s">
        <v>159</v>
      </c>
      <c r="I384" s="693" t="s">
        <v>159</v>
      </c>
      <c r="J384" s="694" t="s">
        <v>3429</v>
      </c>
      <c r="K384" s="699">
        <v>60</v>
      </c>
      <c r="L384" s="497">
        <v>2</v>
      </c>
      <c r="N384" s="498"/>
      <c r="P384" s="499"/>
      <c r="Q384" s="499"/>
    </row>
    <row r="385" spans="1:17" ht="35.25" customHeight="1">
      <c r="A385" s="720">
        <f t="shared" si="5"/>
        <v>383</v>
      </c>
      <c r="B385" s="720" t="s">
        <v>1165</v>
      </c>
      <c r="C385" s="694" t="s">
        <v>3493</v>
      </c>
      <c r="D385" s="693" t="s">
        <v>3494</v>
      </c>
      <c r="E385" s="693" t="s">
        <v>2249</v>
      </c>
      <c r="F385" s="724" t="s">
        <v>3495</v>
      </c>
      <c r="G385" s="697" t="s">
        <v>2250</v>
      </c>
      <c r="H385" s="698" t="s">
        <v>159</v>
      </c>
      <c r="I385" s="693" t="s">
        <v>159</v>
      </c>
      <c r="J385" s="694" t="s">
        <v>3496</v>
      </c>
      <c r="K385" s="699">
        <v>61</v>
      </c>
      <c r="L385" s="497">
        <v>2</v>
      </c>
      <c r="N385" s="498"/>
      <c r="P385" s="499"/>
      <c r="Q385" s="499"/>
    </row>
    <row r="386" spans="1:17" ht="35.25" customHeight="1">
      <c r="A386" s="720">
        <f t="shared" si="5"/>
        <v>384</v>
      </c>
      <c r="B386" s="720" t="s">
        <v>1165</v>
      </c>
      <c r="C386" s="694" t="s">
        <v>3497</v>
      </c>
      <c r="D386" s="693" t="s">
        <v>3498</v>
      </c>
      <c r="E386" s="693" t="s">
        <v>2249</v>
      </c>
      <c r="F386" s="724" t="s">
        <v>3499</v>
      </c>
      <c r="G386" s="697" t="s">
        <v>2250</v>
      </c>
      <c r="H386" s="698" t="s">
        <v>159</v>
      </c>
      <c r="I386" s="693" t="s">
        <v>159</v>
      </c>
      <c r="J386" s="694" t="s">
        <v>3500</v>
      </c>
      <c r="K386" s="699">
        <v>62</v>
      </c>
      <c r="L386" s="497">
        <v>2</v>
      </c>
      <c r="N386" s="498"/>
      <c r="P386" s="499"/>
      <c r="Q386" s="499"/>
    </row>
    <row r="387" spans="1:17" ht="35.25" customHeight="1">
      <c r="A387" s="720">
        <f t="shared" si="5"/>
        <v>385</v>
      </c>
      <c r="B387" s="720" t="s">
        <v>1165</v>
      </c>
      <c r="C387" s="694" t="s">
        <v>3501</v>
      </c>
      <c r="D387" s="693" t="s">
        <v>3502</v>
      </c>
      <c r="E387" s="693" t="s">
        <v>2249</v>
      </c>
      <c r="F387" s="724" t="s">
        <v>3503</v>
      </c>
      <c r="G387" s="697" t="s">
        <v>2250</v>
      </c>
      <c r="H387" s="698" t="s">
        <v>159</v>
      </c>
      <c r="I387" s="693" t="s">
        <v>159</v>
      </c>
      <c r="J387" s="694" t="s">
        <v>3504</v>
      </c>
      <c r="K387" s="699">
        <v>63</v>
      </c>
      <c r="L387" s="497">
        <v>2</v>
      </c>
      <c r="N387" s="498"/>
      <c r="P387" s="499"/>
      <c r="Q387" s="499"/>
    </row>
    <row r="388" spans="1:17" ht="35.25" customHeight="1">
      <c r="A388" s="720">
        <f t="shared" si="5"/>
        <v>386</v>
      </c>
      <c r="B388" s="720" t="s">
        <v>1165</v>
      </c>
      <c r="C388" s="694" t="s">
        <v>3505</v>
      </c>
      <c r="D388" s="693" t="s">
        <v>3502</v>
      </c>
      <c r="E388" s="693" t="s">
        <v>2248</v>
      </c>
      <c r="F388" s="724" t="s">
        <v>3503</v>
      </c>
      <c r="G388" s="697" t="s">
        <v>2250</v>
      </c>
      <c r="H388" s="698" t="s">
        <v>159</v>
      </c>
      <c r="I388" s="693" t="s">
        <v>159</v>
      </c>
      <c r="J388" s="694" t="s">
        <v>3504</v>
      </c>
      <c r="K388" s="699">
        <v>64</v>
      </c>
      <c r="L388" s="497">
        <v>2</v>
      </c>
      <c r="N388" s="498"/>
      <c r="P388" s="499"/>
      <c r="Q388" s="499"/>
    </row>
    <row r="389" spans="1:17" ht="35.25" customHeight="1">
      <c r="A389" s="720">
        <f t="shared" ref="A389:A442" si="6">A388+1</f>
        <v>387</v>
      </c>
      <c r="B389" s="720" t="s">
        <v>1165</v>
      </c>
      <c r="C389" s="694" t="s">
        <v>3506</v>
      </c>
      <c r="D389" s="693" t="s">
        <v>3502</v>
      </c>
      <c r="E389" s="693" t="s">
        <v>2248</v>
      </c>
      <c r="F389" s="724" t="s">
        <v>3503</v>
      </c>
      <c r="G389" s="697" t="s">
        <v>2250</v>
      </c>
      <c r="H389" s="698" t="s">
        <v>159</v>
      </c>
      <c r="I389" s="693" t="s">
        <v>159</v>
      </c>
      <c r="J389" s="694" t="s">
        <v>3504</v>
      </c>
      <c r="K389" s="699">
        <v>65</v>
      </c>
      <c r="L389" s="497">
        <v>2</v>
      </c>
      <c r="N389" s="498"/>
      <c r="P389" s="499"/>
      <c r="Q389" s="499"/>
    </row>
    <row r="390" spans="1:17" ht="35.25" customHeight="1">
      <c r="A390" s="720">
        <f t="shared" si="6"/>
        <v>388</v>
      </c>
      <c r="B390" s="720" t="s">
        <v>1165</v>
      </c>
      <c r="C390" s="694" t="s">
        <v>3507</v>
      </c>
      <c r="D390" s="693" t="s">
        <v>3508</v>
      </c>
      <c r="E390" s="693" t="s">
        <v>2249</v>
      </c>
      <c r="F390" s="724" t="s">
        <v>3509</v>
      </c>
      <c r="G390" s="697" t="s">
        <v>2250</v>
      </c>
      <c r="H390" s="698" t="s">
        <v>159</v>
      </c>
      <c r="I390" s="693" t="s">
        <v>159</v>
      </c>
      <c r="J390" s="694" t="s">
        <v>3476</v>
      </c>
      <c r="K390" s="699">
        <v>66</v>
      </c>
      <c r="L390" s="497">
        <v>2</v>
      </c>
      <c r="N390" s="498"/>
      <c r="P390" s="499"/>
      <c r="Q390" s="499"/>
    </row>
    <row r="391" spans="1:17" ht="35.25" customHeight="1">
      <c r="A391" s="720">
        <f t="shared" si="6"/>
        <v>389</v>
      </c>
      <c r="B391" s="720" t="s">
        <v>1165</v>
      </c>
      <c r="C391" s="694" t="s">
        <v>3510</v>
      </c>
      <c r="D391" s="693" t="s">
        <v>2598</v>
      </c>
      <c r="E391" s="693" t="s">
        <v>2252</v>
      </c>
      <c r="F391" s="724" t="s">
        <v>3511</v>
      </c>
      <c r="G391" s="697" t="s">
        <v>2250</v>
      </c>
      <c r="H391" s="698" t="s">
        <v>159</v>
      </c>
      <c r="I391" s="693" t="s">
        <v>159</v>
      </c>
      <c r="J391" s="694" t="s">
        <v>3429</v>
      </c>
      <c r="K391" s="699">
        <v>67</v>
      </c>
      <c r="L391" s="497">
        <v>2</v>
      </c>
      <c r="N391" s="498"/>
      <c r="P391" s="499"/>
      <c r="Q391" s="499"/>
    </row>
    <row r="392" spans="1:17" ht="35.25" customHeight="1">
      <c r="A392" s="720">
        <f t="shared" si="6"/>
        <v>390</v>
      </c>
      <c r="B392" s="720" t="s">
        <v>1165</v>
      </c>
      <c r="C392" s="694" t="s">
        <v>3512</v>
      </c>
      <c r="D392" s="693" t="s">
        <v>3513</v>
      </c>
      <c r="E392" s="693" t="s">
        <v>2252</v>
      </c>
      <c r="F392" s="724" t="s">
        <v>3514</v>
      </c>
      <c r="G392" s="697" t="s">
        <v>2250</v>
      </c>
      <c r="H392" s="698" t="s">
        <v>159</v>
      </c>
      <c r="I392" s="693" t="s">
        <v>159</v>
      </c>
      <c r="J392" s="694" t="s">
        <v>3515</v>
      </c>
      <c r="K392" s="699">
        <v>68</v>
      </c>
      <c r="L392" s="497">
        <v>2</v>
      </c>
      <c r="N392" s="498"/>
      <c r="P392" s="499"/>
      <c r="Q392" s="499"/>
    </row>
    <row r="393" spans="1:17" ht="35.25" hidden="1" customHeight="1">
      <c r="A393" s="709">
        <f t="shared" si="6"/>
        <v>391</v>
      </c>
      <c r="B393" s="709" t="s">
        <v>1166</v>
      </c>
      <c r="C393" s="682" t="s">
        <v>3516</v>
      </c>
      <c r="D393" s="681" t="s">
        <v>3069</v>
      </c>
      <c r="E393" s="681" t="s">
        <v>2249</v>
      </c>
      <c r="F393" s="684" t="s">
        <v>3517</v>
      </c>
      <c r="G393" s="685" t="s">
        <v>2250</v>
      </c>
      <c r="H393" s="686" t="s">
        <v>159</v>
      </c>
      <c r="I393" s="681" t="s">
        <v>159</v>
      </c>
      <c r="J393" s="682" t="s">
        <v>2425</v>
      </c>
      <c r="K393" s="687">
        <v>1</v>
      </c>
      <c r="L393" s="726">
        <v>1</v>
      </c>
      <c r="N393" s="498"/>
      <c r="P393" s="499"/>
      <c r="Q393" s="499"/>
    </row>
    <row r="394" spans="1:17" ht="35.25" hidden="1" customHeight="1">
      <c r="A394" s="709">
        <f t="shared" si="6"/>
        <v>392</v>
      </c>
      <c r="B394" s="709" t="s">
        <v>1166</v>
      </c>
      <c r="C394" s="682" t="s">
        <v>3518</v>
      </c>
      <c r="D394" s="681" t="s">
        <v>3519</v>
      </c>
      <c r="E394" s="681" t="s">
        <v>1055</v>
      </c>
      <c r="F394" s="684" t="s">
        <v>3520</v>
      </c>
      <c r="G394" s="685" t="s">
        <v>2250</v>
      </c>
      <c r="H394" s="686" t="s">
        <v>159</v>
      </c>
      <c r="I394" s="681" t="s">
        <v>159</v>
      </c>
      <c r="J394" s="682" t="s">
        <v>3521</v>
      </c>
      <c r="K394" s="687">
        <v>2</v>
      </c>
      <c r="L394" s="497">
        <v>1</v>
      </c>
      <c r="N394" s="498"/>
      <c r="P394" s="499"/>
      <c r="Q394" s="499"/>
    </row>
    <row r="395" spans="1:17" ht="35.25" hidden="1" customHeight="1">
      <c r="A395" s="709">
        <f t="shared" si="6"/>
        <v>393</v>
      </c>
      <c r="B395" s="709" t="s">
        <v>1166</v>
      </c>
      <c r="C395" s="682" t="s">
        <v>3518</v>
      </c>
      <c r="D395" s="681" t="s">
        <v>3519</v>
      </c>
      <c r="E395" s="681" t="s">
        <v>1055</v>
      </c>
      <c r="F395" s="684" t="s">
        <v>3520</v>
      </c>
      <c r="G395" s="685" t="s">
        <v>2250</v>
      </c>
      <c r="H395" s="686" t="s">
        <v>159</v>
      </c>
      <c r="I395" s="681" t="s">
        <v>159</v>
      </c>
      <c r="J395" s="682" t="s">
        <v>3521</v>
      </c>
      <c r="K395" s="687">
        <v>3</v>
      </c>
      <c r="L395" s="497">
        <v>1</v>
      </c>
      <c r="N395" s="498"/>
      <c r="P395" s="499"/>
      <c r="Q395" s="499"/>
    </row>
    <row r="396" spans="1:17" ht="35.25" hidden="1" customHeight="1">
      <c r="A396" s="709">
        <f t="shared" si="6"/>
        <v>394</v>
      </c>
      <c r="B396" s="709" t="s">
        <v>1166</v>
      </c>
      <c r="C396" s="682" t="s">
        <v>3522</v>
      </c>
      <c r="D396" s="681" t="s">
        <v>3079</v>
      </c>
      <c r="E396" s="681" t="s">
        <v>1055</v>
      </c>
      <c r="F396" s="684" t="s">
        <v>3523</v>
      </c>
      <c r="G396" s="685" t="s">
        <v>2250</v>
      </c>
      <c r="H396" s="686" t="s">
        <v>159</v>
      </c>
      <c r="I396" s="681" t="s">
        <v>159</v>
      </c>
      <c r="J396" s="682" t="s">
        <v>2256</v>
      </c>
      <c r="K396" s="687">
        <v>4</v>
      </c>
      <c r="L396" s="497">
        <v>1</v>
      </c>
      <c r="N396" s="498"/>
      <c r="P396" s="499"/>
      <c r="Q396" s="499"/>
    </row>
    <row r="397" spans="1:17" ht="35.25" hidden="1" customHeight="1">
      <c r="A397" s="709">
        <f t="shared" si="6"/>
        <v>395</v>
      </c>
      <c r="B397" s="709" t="s">
        <v>1166</v>
      </c>
      <c r="C397" s="682" t="s">
        <v>3522</v>
      </c>
      <c r="D397" s="681" t="s">
        <v>3079</v>
      </c>
      <c r="E397" s="681" t="s">
        <v>1055</v>
      </c>
      <c r="F397" s="684" t="s">
        <v>3523</v>
      </c>
      <c r="G397" s="685" t="s">
        <v>2250</v>
      </c>
      <c r="H397" s="686" t="s">
        <v>159</v>
      </c>
      <c r="I397" s="681" t="s">
        <v>159</v>
      </c>
      <c r="J397" s="682" t="s">
        <v>2256</v>
      </c>
      <c r="K397" s="687">
        <v>5</v>
      </c>
      <c r="L397" s="497">
        <v>1</v>
      </c>
      <c r="N397" s="498"/>
      <c r="P397" s="499"/>
      <c r="Q397" s="499"/>
    </row>
    <row r="398" spans="1:17" ht="35.25" hidden="1" customHeight="1">
      <c r="A398" s="709">
        <f t="shared" si="6"/>
        <v>396</v>
      </c>
      <c r="B398" s="709" t="s">
        <v>1166</v>
      </c>
      <c r="C398" s="682" t="s">
        <v>3524</v>
      </c>
      <c r="D398" s="688" t="s">
        <v>3525</v>
      </c>
      <c r="E398" s="681" t="s">
        <v>2252</v>
      </c>
      <c r="F398" s="684" t="s">
        <v>3526</v>
      </c>
      <c r="G398" s="685" t="s">
        <v>2250</v>
      </c>
      <c r="H398" s="686" t="s">
        <v>159</v>
      </c>
      <c r="I398" s="681" t="s">
        <v>159</v>
      </c>
      <c r="J398" s="682" t="s">
        <v>3527</v>
      </c>
      <c r="K398" s="687">
        <v>6</v>
      </c>
      <c r="L398" s="726">
        <v>1</v>
      </c>
      <c r="N398" s="498"/>
      <c r="P398" s="499"/>
      <c r="Q398" s="499"/>
    </row>
    <row r="399" spans="1:17" ht="35.25" hidden="1" customHeight="1">
      <c r="A399" s="709">
        <f t="shared" si="6"/>
        <v>397</v>
      </c>
      <c r="B399" s="709" t="s">
        <v>1166</v>
      </c>
      <c r="C399" s="682" t="s">
        <v>3528</v>
      </c>
      <c r="D399" s="688" t="s">
        <v>3529</v>
      </c>
      <c r="E399" s="681" t="s">
        <v>2252</v>
      </c>
      <c r="F399" s="684" t="s">
        <v>3530</v>
      </c>
      <c r="G399" s="685" t="s">
        <v>2250</v>
      </c>
      <c r="H399" s="686" t="s">
        <v>159</v>
      </c>
      <c r="I399" s="681" t="s">
        <v>159</v>
      </c>
      <c r="J399" s="682" t="s">
        <v>3531</v>
      </c>
      <c r="K399" s="687">
        <v>7</v>
      </c>
      <c r="L399" s="726">
        <v>1</v>
      </c>
      <c r="N399" s="498"/>
      <c r="P399" s="499"/>
      <c r="Q399" s="499"/>
    </row>
    <row r="400" spans="1:17" ht="35.25" hidden="1" customHeight="1">
      <c r="A400" s="709">
        <f t="shared" si="6"/>
        <v>398</v>
      </c>
      <c r="B400" s="709" t="s">
        <v>1166</v>
      </c>
      <c r="C400" s="682" t="s">
        <v>3532</v>
      </c>
      <c r="D400" s="688" t="s">
        <v>3180</v>
      </c>
      <c r="E400" s="681" t="s">
        <v>2248</v>
      </c>
      <c r="F400" s="684" t="s">
        <v>3533</v>
      </c>
      <c r="G400" s="685" t="s">
        <v>2250</v>
      </c>
      <c r="H400" s="686" t="s">
        <v>159</v>
      </c>
      <c r="I400" s="681" t="s">
        <v>159</v>
      </c>
      <c r="J400" s="682" t="s">
        <v>2425</v>
      </c>
      <c r="K400" s="687">
        <v>8</v>
      </c>
      <c r="L400" s="726">
        <v>1</v>
      </c>
      <c r="N400" s="498"/>
      <c r="P400" s="499"/>
      <c r="Q400" s="499"/>
    </row>
    <row r="401" spans="1:17" ht="35.25" hidden="1" customHeight="1">
      <c r="A401" s="709">
        <f t="shared" si="6"/>
        <v>399</v>
      </c>
      <c r="B401" s="709" t="s">
        <v>1166</v>
      </c>
      <c r="C401" s="682" t="s">
        <v>3534</v>
      </c>
      <c r="D401" s="681" t="s">
        <v>3180</v>
      </c>
      <c r="E401" s="681" t="s">
        <v>2252</v>
      </c>
      <c r="F401" s="684" t="s">
        <v>3535</v>
      </c>
      <c r="G401" s="685" t="s">
        <v>2250</v>
      </c>
      <c r="H401" s="686" t="s">
        <v>159</v>
      </c>
      <c r="I401" s="681" t="s">
        <v>159</v>
      </c>
      <c r="J401" s="682" t="s">
        <v>3527</v>
      </c>
      <c r="K401" s="687">
        <v>9</v>
      </c>
      <c r="L401" s="497">
        <v>1</v>
      </c>
      <c r="N401" s="498"/>
      <c r="P401" s="499"/>
      <c r="Q401" s="499"/>
    </row>
    <row r="402" spans="1:17" ht="35.25" hidden="1" customHeight="1">
      <c r="A402" s="709">
        <f t="shared" si="6"/>
        <v>400</v>
      </c>
      <c r="B402" s="709" t="s">
        <v>1166</v>
      </c>
      <c r="C402" s="682" t="s">
        <v>3536</v>
      </c>
      <c r="D402" s="713" t="s">
        <v>3537</v>
      </c>
      <c r="E402" s="681" t="s">
        <v>2249</v>
      </c>
      <c r="F402" s="684" t="s">
        <v>3538</v>
      </c>
      <c r="G402" s="685" t="s">
        <v>2250</v>
      </c>
      <c r="H402" s="686" t="s">
        <v>159</v>
      </c>
      <c r="I402" s="681" t="s">
        <v>159</v>
      </c>
      <c r="J402" s="682" t="s">
        <v>2425</v>
      </c>
      <c r="K402" s="687">
        <v>10</v>
      </c>
      <c r="L402" s="726">
        <v>1</v>
      </c>
      <c r="N402" s="498"/>
      <c r="P402" s="499"/>
      <c r="Q402" s="499"/>
    </row>
    <row r="403" spans="1:17" ht="35.25" hidden="1" customHeight="1">
      <c r="A403" s="709">
        <f t="shared" si="6"/>
        <v>401</v>
      </c>
      <c r="B403" s="709" t="s">
        <v>1166</v>
      </c>
      <c r="C403" s="682" t="s">
        <v>3539</v>
      </c>
      <c r="D403" s="713" t="s">
        <v>2354</v>
      </c>
      <c r="E403" s="681" t="s">
        <v>2252</v>
      </c>
      <c r="F403" s="684" t="s">
        <v>3540</v>
      </c>
      <c r="G403" s="685" t="s">
        <v>2250</v>
      </c>
      <c r="H403" s="686" t="s">
        <v>159</v>
      </c>
      <c r="I403" s="681" t="s">
        <v>159</v>
      </c>
      <c r="J403" s="682" t="s">
        <v>3541</v>
      </c>
      <c r="K403" s="687">
        <v>11</v>
      </c>
      <c r="L403" s="726">
        <v>1</v>
      </c>
      <c r="N403" s="498"/>
      <c r="P403" s="499"/>
      <c r="Q403" s="499"/>
    </row>
    <row r="404" spans="1:17" ht="35.25" hidden="1" customHeight="1">
      <c r="A404" s="709">
        <f t="shared" si="6"/>
        <v>402</v>
      </c>
      <c r="B404" s="709" t="s">
        <v>1166</v>
      </c>
      <c r="C404" s="682" t="s">
        <v>3542</v>
      </c>
      <c r="D404" s="713" t="s">
        <v>3543</v>
      </c>
      <c r="E404" s="681" t="s">
        <v>1055</v>
      </c>
      <c r="F404" s="684" t="s">
        <v>3544</v>
      </c>
      <c r="G404" s="685" t="s">
        <v>2250</v>
      </c>
      <c r="H404" s="686" t="s">
        <v>159</v>
      </c>
      <c r="I404" s="681" t="s">
        <v>159</v>
      </c>
      <c r="J404" s="682" t="s">
        <v>3545</v>
      </c>
      <c r="K404" s="687">
        <v>12</v>
      </c>
      <c r="L404" s="726">
        <v>1</v>
      </c>
      <c r="N404" s="498"/>
      <c r="P404" s="499"/>
      <c r="Q404" s="499"/>
    </row>
    <row r="405" spans="1:17" ht="35.25" hidden="1" customHeight="1">
      <c r="A405" s="709">
        <f t="shared" si="6"/>
        <v>403</v>
      </c>
      <c r="B405" s="709" t="s">
        <v>1166</v>
      </c>
      <c r="C405" s="682" t="s">
        <v>3546</v>
      </c>
      <c r="D405" s="713" t="s">
        <v>3543</v>
      </c>
      <c r="E405" s="681" t="s">
        <v>1055</v>
      </c>
      <c r="F405" s="684" t="s">
        <v>3544</v>
      </c>
      <c r="G405" s="685" t="s">
        <v>2250</v>
      </c>
      <c r="H405" s="686" t="s">
        <v>159</v>
      </c>
      <c r="I405" s="681" t="s">
        <v>159</v>
      </c>
      <c r="J405" s="682" t="s">
        <v>3545</v>
      </c>
      <c r="K405" s="687">
        <v>13</v>
      </c>
      <c r="L405" s="726">
        <v>1</v>
      </c>
      <c r="N405" s="498"/>
      <c r="P405" s="499"/>
      <c r="Q405" s="499"/>
    </row>
    <row r="406" spans="1:17" ht="35.25" hidden="1" customHeight="1">
      <c r="A406" s="709">
        <f t="shared" si="6"/>
        <v>404</v>
      </c>
      <c r="B406" s="709" t="s">
        <v>1166</v>
      </c>
      <c r="C406" s="682" t="s">
        <v>3547</v>
      </c>
      <c r="D406" s="681" t="s">
        <v>3543</v>
      </c>
      <c r="E406" s="681" t="s">
        <v>1055</v>
      </c>
      <c r="F406" s="684" t="s">
        <v>3544</v>
      </c>
      <c r="G406" s="685" t="s">
        <v>2250</v>
      </c>
      <c r="H406" s="686" t="s">
        <v>159</v>
      </c>
      <c r="I406" s="681" t="s">
        <v>159</v>
      </c>
      <c r="J406" s="682" t="s">
        <v>3545</v>
      </c>
      <c r="K406" s="687">
        <v>14</v>
      </c>
      <c r="L406" s="726">
        <v>1</v>
      </c>
      <c r="N406" s="498"/>
      <c r="P406" s="499"/>
      <c r="Q406" s="499"/>
    </row>
    <row r="407" spans="1:17" ht="35.25" hidden="1" customHeight="1">
      <c r="A407" s="709">
        <f t="shared" si="6"/>
        <v>405</v>
      </c>
      <c r="B407" s="709" t="s">
        <v>1166</v>
      </c>
      <c r="C407" s="682" t="s">
        <v>3548</v>
      </c>
      <c r="D407" s="681" t="s">
        <v>3543</v>
      </c>
      <c r="E407" s="681" t="s">
        <v>1055</v>
      </c>
      <c r="F407" s="684" t="s">
        <v>3549</v>
      </c>
      <c r="G407" s="685" t="s">
        <v>2250</v>
      </c>
      <c r="H407" s="686" t="s">
        <v>159</v>
      </c>
      <c r="I407" s="681" t="s">
        <v>159</v>
      </c>
      <c r="J407" s="682" t="s">
        <v>3521</v>
      </c>
      <c r="K407" s="687">
        <v>15</v>
      </c>
      <c r="L407" s="726">
        <v>1</v>
      </c>
    </row>
    <row r="408" spans="1:17" ht="35.25" hidden="1" customHeight="1">
      <c r="A408" s="709">
        <f t="shared" si="6"/>
        <v>406</v>
      </c>
      <c r="B408" s="709" t="s">
        <v>1166</v>
      </c>
      <c r="C408" s="682" t="s">
        <v>3548</v>
      </c>
      <c r="D408" s="681" t="s">
        <v>3543</v>
      </c>
      <c r="E408" s="681" t="s">
        <v>1055</v>
      </c>
      <c r="F408" s="684" t="s">
        <v>3549</v>
      </c>
      <c r="G408" s="685" t="s">
        <v>2250</v>
      </c>
      <c r="H408" s="686" t="s">
        <v>159</v>
      </c>
      <c r="I408" s="681" t="s">
        <v>159</v>
      </c>
      <c r="J408" s="682" t="s">
        <v>3521</v>
      </c>
      <c r="K408" s="687">
        <v>16</v>
      </c>
      <c r="L408" s="726">
        <v>1</v>
      </c>
    </row>
    <row r="409" spans="1:17" ht="35.25" hidden="1" customHeight="1">
      <c r="A409" s="709">
        <f t="shared" si="6"/>
        <v>407</v>
      </c>
      <c r="B409" s="709" t="s">
        <v>1166</v>
      </c>
      <c r="C409" s="682" t="s">
        <v>3548</v>
      </c>
      <c r="D409" s="681" t="s">
        <v>3543</v>
      </c>
      <c r="E409" s="681" t="s">
        <v>1055</v>
      </c>
      <c r="F409" s="684" t="s">
        <v>3549</v>
      </c>
      <c r="G409" s="685" t="s">
        <v>2250</v>
      </c>
      <c r="H409" s="686" t="s">
        <v>159</v>
      </c>
      <c r="I409" s="681" t="s">
        <v>159</v>
      </c>
      <c r="J409" s="682" t="s">
        <v>3521</v>
      </c>
      <c r="K409" s="687">
        <v>17</v>
      </c>
      <c r="L409" s="726">
        <v>1</v>
      </c>
    </row>
    <row r="410" spans="1:17" ht="35.25" hidden="1" customHeight="1">
      <c r="A410" s="709">
        <f t="shared" si="6"/>
        <v>408</v>
      </c>
      <c r="B410" s="709" t="s">
        <v>1166</v>
      </c>
      <c r="C410" s="682" t="s">
        <v>3548</v>
      </c>
      <c r="D410" s="681" t="s">
        <v>3543</v>
      </c>
      <c r="E410" s="681" t="s">
        <v>1055</v>
      </c>
      <c r="F410" s="684" t="s">
        <v>3550</v>
      </c>
      <c r="G410" s="685" t="s">
        <v>2250</v>
      </c>
      <c r="H410" s="686" t="s">
        <v>159</v>
      </c>
      <c r="I410" s="681" t="s">
        <v>159</v>
      </c>
      <c r="J410" s="682" t="s">
        <v>3521</v>
      </c>
      <c r="K410" s="687">
        <v>18</v>
      </c>
      <c r="L410" s="497">
        <v>1</v>
      </c>
    </row>
    <row r="411" spans="1:17" ht="35.25" hidden="1" customHeight="1">
      <c r="A411" s="709">
        <f t="shared" si="6"/>
        <v>409</v>
      </c>
      <c r="B411" s="709" t="s">
        <v>1166</v>
      </c>
      <c r="C411" s="682" t="s">
        <v>3548</v>
      </c>
      <c r="D411" s="681" t="s">
        <v>3543</v>
      </c>
      <c r="E411" s="681" t="s">
        <v>1055</v>
      </c>
      <c r="F411" s="684" t="s">
        <v>3549</v>
      </c>
      <c r="G411" s="685" t="s">
        <v>2250</v>
      </c>
      <c r="H411" s="686" t="s">
        <v>159</v>
      </c>
      <c r="I411" s="681" t="s">
        <v>159</v>
      </c>
      <c r="J411" s="682" t="s">
        <v>3521</v>
      </c>
      <c r="K411" s="687">
        <v>19</v>
      </c>
      <c r="L411" s="497">
        <v>1</v>
      </c>
    </row>
    <row r="412" spans="1:17" ht="35.25" hidden="1" customHeight="1">
      <c r="A412" s="709">
        <f t="shared" si="6"/>
        <v>410</v>
      </c>
      <c r="B412" s="709" t="s">
        <v>1166</v>
      </c>
      <c r="C412" s="682" t="s">
        <v>3548</v>
      </c>
      <c r="D412" s="681" t="s">
        <v>3543</v>
      </c>
      <c r="E412" s="681" t="s">
        <v>1055</v>
      </c>
      <c r="F412" s="684" t="s">
        <v>3549</v>
      </c>
      <c r="G412" s="685" t="s">
        <v>2250</v>
      </c>
      <c r="H412" s="686" t="s">
        <v>159</v>
      </c>
      <c r="I412" s="681" t="s">
        <v>159</v>
      </c>
      <c r="J412" s="682" t="s">
        <v>3521</v>
      </c>
      <c r="K412" s="687">
        <v>20</v>
      </c>
      <c r="L412" s="497">
        <v>1</v>
      </c>
    </row>
    <row r="413" spans="1:17" ht="35.25" hidden="1" customHeight="1">
      <c r="A413" s="709">
        <f t="shared" si="6"/>
        <v>411</v>
      </c>
      <c r="B413" s="709" t="s">
        <v>1166</v>
      </c>
      <c r="C413" s="682" t="s">
        <v>3551</v>
      </c>
      <c r="D413" s="681" t="s">
        <v>2622</v>
      </c>
      <c r="E413" s="681" t="s">
        <v>1055</v>
      </c>
      <c r="F413" s="684" t="s">
        <v>3552</v>
      </c>
      <c r="G413" s="685" t="s">
        <v>2250</v>
      </c>
      <c r="H413" s="686" t="s">
        <v>159</v>
      </c>
      <c r="I413" s="681" t="s">
        <v>159</v>
      </c>
      <c r="J413" s="682" t="s">
        <v>3553</v>
      </c>
      <c r="K413" s="687">
        <v>21</v>
      </c>
      <c r="L413" s="497">
        <v>1</v>
      </c>
    </row>
    <row r="414" spans="1:17" ht="35.25" hidden="1" customHeight="1">
      <c r="A414" s="709">
        <f t="shared" si="6"/>
        <v>412</v>
      </c>
      <c r="B414" s="709" t="s">
        <v>1166</v>
      </c>
      <c r="C414" s="682" t="s">
        <v>3554</v>
      </c>
      <c r="D414" s="681" t="s">
        <v>2622</v>
      </c>
      <c r="E414" s="681" t="s">
        <v>2248</v>
      </c>
      <c r="F414" s="684" t="s">
        <v>3555</v>
      </c>
      <c r="G414" s="685" t="s">
        <v>2250</v>
      </c>
      <c r="H414" s="686" t="s">
        <v>159</v>
      </c>
      <c r="I414" s="681" t="s">
        <v>159</v>
      </c>
      <c r="J414" s="682" t="s">
        <v>2425</v>
      </c>
      <c r="K414" s="687">
        <v>22</v>
      </c>
      <c r="L414" s="497">
        <v>1</v>
      </c>
    </row>
    <row r="415" spans="1:17" ht="35.25" hidden="1" customHeight="1">
      <c r="A415" s="709">
        <f t="shared" si="6"/>
        <v>413</v>
      </c>
      <c r="B415" s="709" t="s">
        <v>1166</v>
      </c>
      <c r="C415" s="682" t="s">
        <v>3556</v>
      </c>
      <c r="D415" s="681" t="s">
        <v>2622</v>
      </c>
      <c r="E415" s="681" t="s">
        <v>2248</v>
      </c>
      <c r="F415" s="684" t="s">
        <v>3555</v>
      </c>
      <c r="G415" s="685" t="s">
        <v>2250</v>
      </c>
      <c r="H415" s="686" t="s">
        <v>159</v>
      </c>
      <c r="I415" s="681" t="s">
        <v>159</v>
      </c>
      <c r="J415" s="682" t="s">
        <v>2425</v>
      </c>
      <c r="K415" s="687">
        <v>23</v>
      </c>
      <c r="L415" s="497">
        <v>1</v>
      </c>
    </row>
    <row r="416" spans="1:17" ht="35.25" hidden="1" customHeight="1">
      <c r="A416" s="709">
        <f t="shared" si="6"/>
        <v>414</v>
      </c>
      <c r="B416" s="709" t="s">
        <v>1166</v>
      </c>
      <c r="C416" s="682" t="s">
        <v>3557</v>
      </c>
      <c r="D416" s="681" t="s">
        <v>2622</v>
      </c>
      <c r="E416" s="681" t="s">
        <v>2248</v>
      </c>
      <c r="F416" s="684" t="s">
        <v>3555</v>
      </c>
      <c r="G416" s="685" t="s">
        <v>2250</v>
      </c>
      <c r="H416" s="686" t="s">
        <v>159</v>
      </c>
      <c r="I416" s="681" t="s">
        <v>159</v>
      </c>
      <c r="J416" s="682" t="s">
        <v>2425</v>
      </c>
      <c r="K416" s="687">
        <v>24</v>
      </c>
      <c r="L416" s="497">
        <v>1</v>
      </c>
    </row>
    <row r="417" spans="1:12" ht="35.25" hidden="1" customHeight="1">
      <c r="A417" s="709">
        <f t="shared" si="6"/>
        <v>415</v>
      </c>
      <c r="B417" s="709" t="s">
        <v>1166</v>
      </c>
      <c r="C417" s="682" t="s">
        <v>3558</v>
      </c>
      <c r="D417" s="681" t="s">
        <v>3559</v>
      </c>
      <c r="E417" s="681" t="s">
        <v>1055</v>
      </c>
      <c r="F417" s="684" t="s">
        <v>3560</v>
      </c>
      <c r="G417" s="685" t="s">
        <v>2250</v>
      </c>
      <c r="H417" s="686" t="s">
        <v>159</v>
      </c>
      <c r="I417" s="681" t="s">
        <v>159</v>
      </c>
      <c r="J417" s="682" t="s">
        <v>2256</v>
      </c>
      <c r="K417" s="687">
        <v>25</v>
      </c>
      <c r="L417" s="497">
        <v>1</v>
      </c>
    </row>
    <row r="418" spans="1:12" ht="35.25" hidden="1" customHeight="1">
      <c r="A418" s="709">
        <f t="shared" si="6"/>
        <v>416</v>
      </c>
      <c r="B418" s="709" t="s">
        <v>1166</v>
      </c>
      <c r="C418" s="682" t="s">
        <v>3561</v>
      </c>
      <c r="D418" s="681" t="s">
        <v>2420</v>
      </c>
      <c r="E418" s="681" t="s">
        <v>1055</v>
      </c>
      <c r="F418" s="684" t="s">
        <v>3562</v>
      </c>
      <c r="G418" s="685" t="s">
        <v>2250</v>
      </c>
      <c r="H418" s="686" t="s">
        <v>159</v>
      </c>
      <c r="I418" s="681" t="s">
        <v>159</v>
      </c>
      <c r="J418" s="682" t="s">
        <v>2135</v>
      </c>
      <c r="K418" s="687">
        <v>26</v>
      </c>
      <c r="L418" s="497">
        <v>1</v>
      </c>
    </row>
    <row r="419" spans="1:12" ht="35.25" hidden="1" customHeight="1">
      <c r="A419" s="709">
        <f t="shared" si="6"/>
        <v>417</v>
      </c>
      <c r="B419" s="709" t="s">
        <v>1166</v>
      </c>
      <c r="C419" s="682" t="s">
        <v>3563</v>
      </c>
      <c r="D419" s="681" t="s">
        <v>3124</v>
      </c>
      <c r="E419" s="681" t="s">
        <v>1055</v>
      </c>
      <c r="F419" s="684" t="s">
        <v>3564</v>
      </c>
      <c r="G419" s="685" t="s">
        <v>2250</v>
      </c>
      <c r="H419" s="686" t="s">
        <v>159</v>
      </c>
      <c r="I419" s="681" t="s">
        <v>159</v>
      </c>
      <c r="J419" s="682" t="s">
        <v>3565</v>
      </c>
      <c r="K419" s="687">
        <v>27</v>
      </c>
      <c r="L419" s="497">
        <v>1</v>
      </c>
    </row>
    <row r="420" spans="1:12" ht="35.25" hidden="1" customHeight="1">
      <c r="A420" s="709">
        <f t="shared" si="6"/>
        <v>418</v>
      </c>
      <c r="B420" s="709" t="s">
        <v>1166</v>
      </c>
      <c r="C420" s="682" t="s">
        <v>3566</v>
      </c>
      <c r="D420" s="681" t="s">
        <v>2330</v>
      </c>
      <c r="E420" s="681" t="s">
        <v>1055</v>
      </c>
      <c r="F420" s="684" t="s">
        <v>3567</v>
      </c>
      <c r="G420" s="685" t="s">
        <v>2250</v>
      </c>
      <c r="H420" s="686" t="s">
        <v>159</v>
      </c>
      <c r="I420" s="681" t="s">
        <v>159</v>
      </c>
      <c r="J420" s="682" t="s">
        <v>3565</v>
      </c>
      <c r="K420" s="687">
        <v>28</v>
      </c>
      <c r="L420" s="497">
        <v>1</v>
      </c>
    </row>
    <row r="421" spans="1:12" ht="35.25" hidden="1" customHeight="1">
      <c r="A421" s="709">
        <f t="shared" si="6"/>
        <v>419</v>
      </c>
      <c r="B421" s="709" t="s">
        <v>1166</v>
      </c>
      <c r="C421" s="682" t="s">
        <v>3568</v>
      </c>
      <c r="D421" s="681" t="s">
        <v>2783</v>
      </c>
      <c r="E421" s="681" t="s">
        <v>1055</v>
      </c>
      <c r="F421" s="684" t="s">
        <v>3569</v>
      </c>
      <c r="G421" s="685" t="s">
        <v>2250</v>
      </c>
      <c r="H421" s="686" t="s">
        <v>159</v>
      </c>
      <c r="I421" s="681" t="s">
        <v>159</v>
      </c>
      <c r="J421" s="682" t="s">
        <v>2256</v>
      </c>
      <c r="K421" s="687">
        <v>29</v>
      </c>
      <c r="L421" s="497">
        <v>1</v>
      </c>
    </row>
    <row r="422" spans="1:12" ht="35.25" hidden="1" customHeight="1">
      <c r="A422" s="709">
        <f t="shared" si="6"/>
        <v>420</v>
      </c>
      <c r="B422" s="709" t="s">
        <v>1166</v>
      </c>
      <c r="C422" s="682" t="s">
        <v>3570</v>
      </c>
      <c r="D422" s="681" t="s">
        <v>2783</v>
      </c>
      <c r="E422" s="681" t="s">
        <v>1055</v>
      </c>
      <c r="F422" s="684" t="s">
        <v>3571</v>
      </c>
      <c r="G422" s="685" t="s">
        <v>2250</v>
      </c>
      <c r="H422" s="686" t="s">
        <v>159</v>
      </c>
      <c r="I422" s="681" t="s">
        <v>159</v>
      </c>
      <c r="J422" s="682" t="s">
        <v>3572</v>
      </c>
      <c r="K422" s="687">
        <v>30</v>
      </c>
      <c r="L422" s="497">
        <v>1</v>
      </c>
    </row>
    <row r="423" spans="1:12" ht="35.25" hidden="1" customHeight="1">
      <c r="A423" s="709">
        <f t="shared" si="6"/>
        <v>421</v>
      </c>
      <c r="B423" s="709" t="s">
        <v>1166</v>
      </c>
      <c r="C423" s="682" t="s">
        <v>3573</v>
      </c>
      <c r="D423" s="681" t="s">
        <v>2430</v>
      </c>
      <c r="E423" s="681" t="s">
        <v>1055</v>
      </c>
      <c r="F423" s="684" t="s">
        <v>3574</v>
      </c>
      <c r="G423" s="685" t="s">
        <v>2250</v>
      </c>
      <c r="H423" s="686" t="s">
        <v>159</v>
      </c>
      <c r="I423" s="681" t="s">
        <v>159</v>
      </c>
      <c r="J423" s="682" t="s">
        <v>2256</v>
      </c>
      <c r="K423" s="687">
        <v>31</v>
      </c>
      <c r="L423" s="497">
        <v>1</v>
      </c>
    </row>
    <row r="424" spans="1:12" ht="35.25" hidden="1" customHeight="1">
      <c r="A424" s="709">
        <f t="shared" si="6"/>
        <v>422</v>
      </c>
      <c r="B424" s="709" t="s">
        <v>1166</v>
      </c>
      <c r="C424" s="682" t="s">
        <v>3575</v>
      </c>
      <c r="D424" s="681" t="s">
        <v>2430</v>
      </c>
      <c r="E424" s="681" t="s">
        <v>1055</v>
      </c>
      <c r="F424" s="684" t="s">
        <v>3576</v>
      </c>
      <c r="G424" s="685" t="s">
        <v>2250</v>
      </c>
      <c r="H424" s="686" t="s">
        <v>159</v>
      </c>
      <c r="I424" s="681" t="s">
        <v>159</v>
      </c>
      <c r="J424" s="682" t="s">
        <v>3565</v>
      </c>
      <c r="K424" s="687">
        <v>32</v>
      </c>
      <c r="L424" s="497">
        <v>1</v>
      </c>
    </row>
    <row r="425" spans="1:12" ht="35.25" hidden="1" customHeight="1">
      <c r="A425" s="709">
        <f t="shared" si="6"/>
        <v>423</v>
      </c>
      <c r="B425" s="709" t="s">
        <v>1166</v>
      </c>
      <c r="C425" s="682" t="s">
        <v>3575</v>
      </c>
      <c r="D425" s="681" t="s">
        <v>2430</v>
      </c>
      <c r="E425" s="681" t="s">
        <v>1055</v>
      </c>
      <c r="F425" s="684" t="s">
        <v>3576</v>
      </c>
      <c r="G425" s="685" t="s">
        <v>2250</v>
      </c>
      <c r="H425" s="686" t="s">
        <v>159</v>
      </c>
      <c r="I425" s="681" t="s">
        <v>159</v>
      </c>
      <c r="J425" s="682" t="s">
        <v>3565</v>
      </c>
      <c r="K425" s="687">
        <v>33</v>
      </c>
      <c r="L425" s="497">
        <v>1</v>
      </c>
    </row>
    <row r="426" spans="1:12" ht="35.25" hidden="1" customHeight="1">
      <c r="A426" s="709">
        <f t="shared" si="6"/>
        <v>424</v>
      </c>
      <c r="B426" s="709" t="s">
        <v>1166</v>
      </c>
      <c r="C426" s="682" t="s">
        <v>3577</v>
      </c>
      <c r="D426" s="681" t="s">
        <v>2660</v>
      </c>
      <c r="E426" s="681" t="s">
        <v>1055</v>
      </c>
      <c r="F426" s="684" t="s">
        <v>3578</v>
      </c>
      <c r="G426" s="685" t="s">
        <v>2250</v>
      </c>
      <c r="H426" s="686" t="s">
        <v>159</v>
      </c>
      <c r="I426" s="681" t="s">
        <v>159</v>
      </c>
      <c r="J426" s="682" t="s">
        <v>3579</v>
      </c>
      <c r="K426" s="687">
        <v>34</v>
      </c>
      <c r="L426" s="497">
        <v>1</v>
      </c>
    </row>
    <row r="427" spans="1:12" ht="35.25" customHeight="1">
      <c r="A427" s="709">
        <f t="shared" si="6"/>
        <v>425</v>
      </c>
      <c r="B427" s="709" t="s">
        <v>1166</v>
      </c>
      <c r="C427" s="682" t="s">
        <v>3580</v>
      </c>
      <c r="D427" s="681" t="s">
        <v>2559</v>
      </c>
      <c r="E427" s="681" t="s">
        <v>1055</v>
      </c>
      <c r="F427" s="684" t="s">
        <v>3581</v>
      </c>
      <c r="G427" s="685" t="s">
        <v>2250</v>
      </c>
      <c r="H427" s="686" t="s">
        <v>159</v>
      </c>
      <c r="I427" s="681" t="s">
        <v>159</v>
      </c>
      <c r="J427" s="682" t="s">
        <v>3582</v>
      </c>
      <c r="K427" s="687">
        <v>35</v>
      </c>
      <c r="L427" s="497">
        <v>2</v>
      </c>
    </row>
    <row r="428" spans="1:12" ht="35.25" customHeight="1">
      <c r="A428" s="709">
        <f t="shared" si="6"/>
        <v>426</v>
      </c>
      <c r="B428" s="709" t="s">
        <v>1166</v>
      </c>
      <c r="C428" s="682" t="s">
        <v>3583</v>
      </c>
      <c r="D428" s="681" t="s">
        <v>2559</v>
      </c>
      <c r="E428" s="681" t="s">
        <v>1055</v>
      </c>
      <c r="F428" s="684" t="s">
        <v>3581</v>
      </c>
      <c r="G428" s="685" t="s">
        <v>2250</v>
      </c>
      <c r="H428" s="686" t="s">
        <v>159</v>
      </c>
      <c r="I428" s="681" t="s">
        <v>159</v>
      </c>
      <c r="J428" s="682" t="s">
        <v>3582</v>
      </c>
      <c r="K428" s="687">
        <v>36</v>
      </c>
      <c r="L428" s="497">
        <v>2</v>
      </c>
    </row>
    <row r="429" spans="1:12" ht="35.25" customHeight="1">
      <c r="A429" s="709">
        <f t="shared" si="6"/>
        <v>427</v>
      </c>
      <c r="B429" s="709" t="s">
        <v>1166</v>
      </c>
      <c r="C429" s="682" t="s">
        <v>3584</v>
      </c>
      <c r="D429" s="681" t="s">
        <v>2565</v>
      </c>
      <c r="E429" s="681" t="s">
        <v>2249</v>
      </c>
      <c r="F429" s="684" t="s">
        <v>3585</v>
      </c>
      <c r="G429" s="685" t="s">
        <v>2250</v>
      </c>
      <c r="H429" s="686" t="s">
        <v>159</v>
      </c>
      <c r="I429" s="681" t="s">
        <v>159</v>
      </c>
      <c r="J429" s="682" t="s">
        <v>2135</v>
      </c>
      <c r="K429" s="687">
        <v>37</v>
      </c>
      <c r="L429" s="497">
        <v>2</v>
      </c>
    </row>
    <row r="430" spans="1:12" ht="35.25" customHeight="1">
      <c r="A430" s="709">
        <f t="shared" si="6"/>
        <v>428</v>
      </c>
      <c r="B430" s="709" t="s">
        <v>1166</v>
      </c>
      <c r="C430" s="682" t="s">
        <v>3586</v>
      </c>
      <c r="D430" s="681" t="s">
        <v>2971</v>
      </c>
      <c r="E430" s="681" t="s">
        <v>1055</v>
      </c>
      <c r="F430" s="684" t="s">
        <v>3587</v>
      </c>
      <c r="G430" s="685" t="s">
        <v>2250</v>
      </c>
      <c r="H430" s="686" t="s">
        <v>159</v>
      </c>
      <c r="I430" s="681" t="s">
        <v>159</v>
      </c>
      <c r="J430" s="682" t="s">
        <v>3588</v>
      </c>
      <c r="K430" s="687">
        <v>38</v>
      </c>
      <c r="L430" s="497">
        <v>2</v>
      </c>
    </row>
    <row r="431" spans="1:12" ht="35.25" customHeight="1">
      <c r="A431" s="709">
        <f t="shared" si="6"/>
        <v>429</v>
      </c>
      <c r="B431" s="709" t="s">
        <v>1166</v>
      </c>
      <c r="C431" s="682" t="s">
        <v>3586</v>
      </c>
      <c r="D431" s="681" t="s">
        <v>2971</v>
      </c>
      <c r="E431" s="681" t="s">
        <v>1055</v>
      </c>
      <c r="F431" s="684" t="s">
        <v>3587</v>
      </c>
      <c r="G431" s="685" t="s">
        <v>2250</v>
      </c>
      <c r="H431" s="686" t="s">
        <v>159</v>
      </c>
      <c r="I431" s="681" t="s">
        <v>159</v>
      </c>
      <c r="J431" s="682" t="s">
        <v>3588</v>
      </c>
      <c r="K431" s="687">
        <v>39</v>
      </c>
      <c r="L431" s="497">
        <v>2</v>
      </c>
    </row>
    <row r="432" spans="1:12" ht="35.25" customHeight="1">
      <c r="A432" s="709">
        <f t="shared" si="6"/>
        <v>430</v>
      </c>
      <c r="B432" s="709" t="s">
        <v>1166</v>
      </c>
      <c r="C432" s="682" t="s">
        <v>3589</v>
      </c>
      <c r="D432" s="681" t="s">
        <v>2823</v>
      </c>
      <c r="E432" s="681" t="s">
        <v>1055</v>
      </c>
      <c r="F432" s="684" t="s">
        <v>3590</v>
      </c>
      <c r="G432" s="685" t="s">
        <v>2250</v>
      </c>
      <c r="H432" s="686" t="s">
        <v>159</v>
      </c>
      <c r="I432" s="681" t="s">
        <v>159</v>
      </c>
      <c r="J432" s="682" t="s">
        <v>3591</v>
      </c>
      <c r="K432" s="687">
        <v>40</v>
      </c>
      <c r="L432" s="497">
        <v>2</v>
      </c>
    </row>
    <row r="433" spans="1:12" ht="35.25" customHeight="1">
      <c r="A433" s="709">
        <f t="shared" si="6"/>
        <v>431</v>
      </c>
      <c r="B433" s="709" t="s">
        <v>1166</v>
      </c>
      <c r="C433" s="682" t="s">
        <v>3592</v>
      </c>
      <c r="D433" s="681" t="s">
        <v>3593</v>
      </c>
      <c r="E433" s="681" t="s">
        <v>1055</v>
      </c>
      <c r="F433" s="684" t="s">
        <v>3594</v>
      </c>
      <c r="G433" s="685" t="s">
        <v>2250</v>
      </c>
      <c r="H433" s="686" t="s">
        <v>159</v>
      </c>
      <c r="I433" s="681" t="s">
        <v>159</v>
      </c>
      <c r="J433" s="682" t="s">
        <v>3595</v>
      </c>
      <c r="K433" s="687">
        <v>41</v>
      </c>
      <c r="L433" s="497">
        <v>2</v>
      </c>
    </row>
    <row r="434" spans="1:12" ht="35.25" customHeight="1">
      <c r="A434" s="709">
        <f t="shared" si="6"/>
        <v>432</v>
      </c>
      <c r="B434" s="709" t="s">
        <v>1166</v>
      </c>
      <c r="C434" s="682" t="s">
        <v>3592</v>
      </c>
      <c r="D434" s="681" t="s">
        <v>3593</v>
      </c>
      <c r="E434" s="681" t="s">
        <v>1055</v>
      </c>
      <c r="F434" s="684" t="s">
        <v>3594</v>
      </c>
      <c r="G434" s="685" t="s">
        <v>2250</v>
      </c>
      <c r="H434" s="686" t="s">
        <v>159</v>
      </c>
      <c r="I434" s="681" t="s">
        <v>159</v>
      </c>
      <c r="J434" s="682" t="s">
        <v>3595</v>
      </c>
      <c r="K434" s="687">
        <v>42</v>
      </c>
      <c r="L434" s="497">
        <v>2</v>
      </c>
    </row>
    <row r="435" spans="1:12" ht="35.25" customHeight="1">
      <c r="A435" s="709">
        <f t="shared" si="6"/>
        <v>433</v>
      </c>
      <c r="B435" s="709" t="s">
        <v>1166</v>
      </c>
      <c r="C435" s="682" t="s">
        <v>3596</v>
      </c>
      <c r="D435" s="681" t="s">
        <v>3597</v>
      </c>
      <c r="E435" s="681" t="s">
        <v>2248</v>
      </c>
      <c r="F435" s="684" t="s">
        <v>3598</v>
      </c>
      <c r="G435" s="685" t="s">
        <v>2250</v>
      </c>
      <c r="H435" s="686" t="s">
        <v>159</v>
      </c>
      <c r="I435" s="681" t="s">
        <v>159</v>
      </c>
      <c r="J435" s="682" t="s">
        <v>2135</v>
      </c>
      <c r="K435" s="687">
        <v>43</v>
      </c>
      <c r="L435" s="497">
        <v>2</v>
      </c>
    </row>
    <row r="436" spans="1:12" ht="35.25" customHeight="1">
      <c r="A436" s="709">
        <f t="shared" si="6"/>
        <v>434</v>
      </c>
      <c r="B436" s="709" t="s">
        <v>1166</v>
      </c>
      <c r="C436" s="682" t="s">
        <v>3599</v>
      </c>
      <c r="D436" s="681" t="s">
        <v>3600</v>
      </c>
      <c r="E436" s="681" t="s">
        <v>2249</v>
      </c>
      <c r="F436" s="684" t="s">
        <v>3601</v>
      </c>
      <c r="G436" s="685" t="s">
        <v>2250</v>
      </c>
      <c r="H436" s="686" t="s">
        <v>159</v>
      </c>
      <c r="I436" s="681" t="s">
        <v>159</v>
      </c>
      <c r="J436" s="682" t="s">
        <v>2135</v>
      </c>
      <c r="K436" s="687">
        <v>44</v>
      </c>
      <c r="L436" s="497">
        <v>2</v>
      </c>
    </row>
    <row r="437" spans="1:12" ht="35.25" customHeight="1">
      <c r="A437" s="709">
        <f t="shared" si="6"/>
        <v>435</v>
      </c>
      <c r="B437" s="709" t="s">
        <v>1166</v>
      </c>
      <c r="C437" s="682" t="s">
        <v>3602</v>
      </c>
      <c r="D437" s="681" t="s">
        <v>3603</v>
      </c>
      <c r="E437" s="681" t="s">
        <v>1055</v>
      </c>
      <c r="F437" s="684" t="s">
        <v>3604</v>
      </c>
      <c r="G437" s="685" t="s">
        <v>2250</v>
      </c>
      <c r="H437" s="686" t="s">
        <v>159</v>
      </c>
      <c r="I437" s="681" t="s">
        <v>159</v>
      </c>
      <c r="J437" s="682" t="s">
        <v>3605</v>
      </c>
      <c r="K437" s="687">
        <v>45</v>
      </c>
      <c r="L437" s="497">
        <v>2</v>
      </c>
    </row>
    <row r="438" spans="1:12" ht="35.25" customHeight="1">
      <c r="A438" s="709">
        <f t="shared" si="6"/>
        <v>436</v>
      </c>
      <c r="B438" s="709" t="s">
        <v>1166</v>
      </c>
      <c r="C438" s="682" t="s">
        <v>3606</v>
      </c>
      <c r="D438" s="681" t="s">
        <v>3607</v>
      </c>
      <c r="E438" s="681" t="s">
        <v>2249</v>
      </c>
      <c r="F438" s="684" t="s">
        <v>3608</v>
      </c>
      <c r="G438" s="685" t="s">
        <v>2250</v>
      </c>
      <c r="H438" s="686" t="s">
        <v>159</v>
      </c>
      <c r="I438" s="681" t="s">
        <v>159</v>
      </c>
      <c r="J438" s="682" t="s">
        <v>3609</v>
      </c>
      <c r="K438" s="687">
        <v>46</v>
      </c>
      <c r="L438" s="497">
        <v>2</v>
      </c>
    </row>
    <row r="439" spans="1:12" ht="35.25" customHeight="1">
      <c r="A439" s="709">
        <f t="shared" si="6"/>
        <v>437</v>
      </c>
      <c r="B439" s="709" t="s">
        <v>1166</v>
      </c>
      <c r="C439" s="682" t="s">
        <v>3610</v>
      </c>
      <c r="D439" s="681" t="s">
        <v>3611</v>
      </c>
      <c r="E439" s="681" t="s">
        <v>2249</v>
      </c>
      <c r="F439" s="684" t="s">
        <v>3612</v>
      </c>
      <c r="G439" s="685" t="s">
        <v>2250</v>
      </c>
      <c r="H439" s="686" t="s">
        <v>159</v>
      </c>
      <c r="I439" s="681" t="s">
        <v>159</v>
      </c>
      <c r="J439" s="682" t="s">
        <v>2135</v>
      </c>
      <c r="K439" s="687">
        <v>47</v>
      </c>
      <c r="L439" s="497">
        <v>2</v>
      </c>
    </row>
    <row r="440" spans="1:12" ht="35.25" customHeight="1">
      <c r="A440" s="709">
        <f t="shared" si="6"/>
        <v>438</v>
      </c>
      <c r="B440" s="709" t="s">
        <v>1166</v>
      </c>
      <c r="C440" s="682" t="s">
        <v>3613</v>
      </c>
      <c r="D440" s="681" t="s">
        <v>3614</v>
      </c>
      <c r="E440" s="681" t="s">
        <v>2249</v>
      </c>
      <c r="F440" s="684" t="s">
        <v>3615</v>
      </c>
      <c r="G440" s="685" t="s">
        <v>2250</v>
      </c>
      <c r="H440" s="686" t="s">
        <v>159</v>
      </c>
      <c r="I440" s="681" t="s">
        <v>159</v>
      </c>
      <c r="J440" s="682" t="s">
        <v>3616</v>
      </c>
      <c r="K440" s="687">
        <v>48</v>
      </c>
      <c r="L440" s="497">
        <v>2</v>
      </c>
    </row>
    <row r="441" spans="1:12" ht="35.25" customHeight="1">
      <c r="A441" s="709">
        <f t="shared" si="6"/>
        <v>439</v>
      </c>
      <c r="B441" s="709" t="s">
        <v>1166</v>
      </c>
      <c r="C441" s="682" t="s">
        <v>3617</v>
      </c>
      <c r="D441" s="681" t="s">
        <v>3270</v>
      </c>
      <c r="E441" s="681" t="s">
        <v>1055</v>
      </c>
      <c r="F441" s="684" t="s">
        <v>3618</v>
      </c>
      <c r="G441" s="685" t="s">
        <v>2250</v>
      </c>
      <c r="H441" s="686" t="s">
        <v>159</v>
      </c>
      <c r="I441" s="681" t="s">
        <v>159</v>
      </c>
      <c r="J441" s="682" t="s">
        <v>2256</v>
      </c>
      <c r="K441" s="687">
        <v>49</v>
      </c>
      <c r="L441" s="497">
        <v>2</v>
      </c>
    </row>
    <row r="442" spans="1:12" ht="35.25" customHeight="1">
      <c r="A442" s="709">
        <f t="shared" si="6"/>
        <v>440</v>
      </c>
      <c r="B442" s="709" t="s">
        <v>1166</v>
      </c>
      <c r="C442" s="682" t="s">
        <v>3619</v>
      </c>
      <c r="D442" s="681" t="s">
        <v>3620</v>
      </c>
      <c r="E442" s="681" t="s">
        <v>1055</v>
      </c>
      <c r="F442" s="684" t="s">
        <v>3621</v>
      </c>
      <c r="G442" s="685" t="s">
        <v>2250</v>
      </c>
      <c r="H442" s="686" t="s">
        <v>159</v>
      </c>
      <c r="I442" s="681" t="s">
        <v>159</v>
      </c>
      <c r="J442" s="682" t="s">
        <v>2256</v>
      </c>
      <c r="K442" s="687">
        <v>50</v>
      </c>
      <c r="L442" s="497">
        <v>2</v>
      </c>
    </row>
  </sheetData>
  <autoFilter ref="A2:V442">
    <filterColumn colId="11">
      <filters>
        <filter val="2"/>
      </filters>
    </filterColumn>
  </autoFilter>
  <printOptions horizontalCentered="1" verticalCentered="1"/>
  <pageMargins left="0.23622047244094491" right="0" top="0.23622047244094491" bottom="0.23622047244094491" header="0.51181102362204722" footer="0.51181102362204722"/>
  <pageSetup paperSize="9" scale="65" fitToHeight="15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Q235"/>
  <sheetViews>
    <sheetView view="pageBreakPreview" zoomScale="85" zoomScaleNormal="70" zoomScaleSheetLayoutView="85" workbookViewId="0">
      <pane ySplit="6" topLeftCell="A9" activePane="bottomLeft" state="frozen"/>
      <selection activeCell="J9" sqref="J9"/>
      <selection pane="bottomLeft" activeCell="J9" sqref="J9"/>
    </sheetView>
  </sheetViews>
  <sheetFormatPr defaultRowHeight="13.2"/>
  <cols>
    <col min="1" max="1" width="9.44140625" style="729" customWidth="1"/>
    <col min="2" max="2" width="9.109375" style="411" customWidth="1"/>
    <col min="3" max="3" width="69.6640625" style="411" bestFit="1" customWidth="1"/>
    <col min="4" max="4" width="12.6640625" style="503" customWidth="1"/>
    <col min="5" max="5" width="10.44140625" style="503" customWidth="1"/>
    <col min="6" max="6" width="10" style="503" customWidth="1"/>
    <col min="7" max="7" width="9.88671875" style="503" customWidth="1"/>
    <col min="8" max="8" width="11" style="503" bestFit="1" customWidth="1"/>
    <col min="9" max="10" width="12" style="503" customWidth="1"/>
    <col min="11" max="11" width="10.109375" style="503" customWidth="1"/>
    <col min="12" max="12" width="10.44140625" style="503" customWidth="1"/>
    <col min="13" max="13" width="9.109375" style="729" customWidth="1"/>
    <col min="14" max="14" width="0" style="729" hidden="1" customWidth="1"/>
    <col min="15" max="16384" width="8.88671875" style="729"/>
  </cols>
  <sheetData>
    <row r="1" spans="1:15" ht="15.6">
      <c r="A1" s="481" t="s">
        <v>837</v>
      </c>
    </row>
    <row r="2" spans="1:15" ht="15.6">
      <c r="A2" s="504" t="s">
        <v>1044</v>
      </c>
      <c r="F2" s="505"/>
    </row>
    <row r="3" spans="1:15" ht="15" customHeight="1">
      <c r="A3" s="810" t="s">
        <v>406</v>
      </c>
      <c r="B3" s="811" t="s">
        <v>1757</v>
      </c>
      <c r="C3" s="812"/>
      <c r="D3" s="817" t="s">
        <v>56</v>
      </c>
      <c r="E3" s="805" t="s">
        <v>54</v>
      </c>
      <c r="F3" s="817" t="s">
        <v>1758</v>
      </c>
      <c r="G3" s="806" t="s">
        <v>55</v>
      </c>
      <c r="H3" s="806"/>
      <c r="I3" s="806"/>
      <c r="J3" s="806"/>
      <c r="K3" s="806"/>
      <c r="L3" s="805" t="s">
        <v>154</v>
      </c>
    </row>
    <row r="4" spans="1:15" ht="16.2">
      <c r="A4" s="810"/>
      <c r="B4" s="813"/>
      <c r="C4" s="814"/>
      <c r="D4" s="817"/>
      <c r="E4" s="805"/>
      <c r="F4" s="817"/>
      <c r="G4" s="806" t="s">
        <v>1759</v>
      </c>
      <c r="H4" s="806"/>
      <c r="I4" s="806" t="s">
        <v>1760</v>
      </c>
      <c r="J4" s="806"/>
      <c r="K4" s="805" t="s">
        <v>153</v>
      </c>
      <c r="L4" s="805"/>
    </row>
    <row r="5" spans="1:15" ht="80.25" customHeight="1">
      <c r="A5" s="810"/>
      <c r="B5" s="815"/>
      <c r="C5" s="816"/>
      <c r="D5" s="817"/>
      <c r="E5" s="805"/>
      <c r="F5" s="817"/>
      <c r="G5" s="727" t="s">
        <v>1763</v>
      </c>
      <c r="H5" s="727" t="s">
        <v>1764</v>
      </c>
      <c r="I5" s="727" t="s">
        <v>1761</v>
      </c>
      <c r="J5" s="727" t="s">
        <v>1762</v>
      </c>
      <c r="K5" s="805"/>
      <c r="L5" s="805"/>
    </row>
    <row r="6" spans="1:15" ht="14.4">
      <c r="A6" s="506">
        <v>1</v>
      </c>
      <c r="B6" s="507">
        <v>2</v>
      </c>
      <c r="C6" s="507"/>
      <c r="D6" s="508">
        <v>3</v>
      </c>
      <c r="E6" s="509">
        <v>4</v>
      </c>
      <c r="F6" s="509">
        <v>5</v>
      </c>
      <c r="G6" s="509">
        <v>6</v>
      </c>
      <c r="H6" s="509">
        <v>7</v>
      </c>
      <c r="I6" s="509">
        <v>8</v>
      </c>
      <c r="J6" s="509">
        <v>9</v>
      </c>
      <c r="K6" s="509">
        <v>10</v>
      </c>
      <c r="L6" s="509">
        <v>11</v>
      </c>
      <c r="M6" s="742"/>
    </row>
    <row r="7" spans="1:15" ht="14.4">
      <c r="A7" s="807" t="s">
        <v>1158</v>
      </c>
      <c r="B7" s="510" t="s">
        <v>535</v>
      </c>
      <c r="C7" s="511" t="s">
        <v>2007</v>
      </c>
      <c r="D7" s="512">
        <f>'[16]3B'!L7</f>
        <v>0</v>
      </c>
      <c r="E7" s="512">
        <f>'[17]3B'!E7</f>
        <v>9913</v>
      </c>
      <c r="F7" s="743">
        <f t="shared" ref="F7:F70" si="0">E7+D7</f>
        <v>9913</v>
      </c>
      <c r="G7" s="512">
        <f>'[17]3B'!G7</f>
        <v>5646</v>
      </c>
      <c r="H7" s="512">
        <f>'[17]3B'!H7</f>
        <v>4267</v>
      </c>
      <c r="I7" s="512">
        <f>'[17]3B'!I7</f>
        <v>0</v>
      </c>
      <c r="J7" s="512">
        <f>'[17]3B'!J7</f>
        <v>0</v>
      </c>
      <c r="K7" s="743">
        <f t="shared" ref="K7:K70" si="1">SUM(G7:J7)</f>
        <v>9913</v>
      </c>
      <c r="L7" s="743">
        <f>F7-K7</f>
        <v>0</v>
      </c>
    </row>
    <row r="8" spans="1:15" ht="14.4">
      <c r="A8" s="807"/>
      <c r="B8" s="510" t="s">
        <v>536</v>
      </c>
      <c r="C8" s="511" t="s">
        <v>2008</v>
      </c>
      <c r="D8" s="512">
        <f>'[16]3B'!L8</f>
        <v>0</v>
      </c>
      <c r="E8" s="512">
        <f>'[17]3B'!E8</f>
        <v>3426</v>
      </c>
      <c r="F8" s="743">
        <f t="shared" si="0"/>
        <v>3426</v>
      </c>
      <c r="G8" s="512">
        <f>'[17]3B'!G8</f>
        <v>1358</v>
      </c>
      <c r="H8" s="512">
        <f>'[17]3B'!H8</f>
        <v>2068</v>
      </c>
      <c r="I8" s="512">
        <f>'[17]3B'!I8</f>
        <v>0</v>
      </c>
      <c r="J8" s="512">
        <f>'[17]3B'!J8</f>
        <v>0</v>
      </c>
      <c r="K8" s="743">
        <f t="shared" si="1"/>
        <v>3426</v>
      </c>
      <c r="L8" s="743">
        <f t="shared" ref="L8:L71" si="2">F8-K8</f>
        <v>0</v>
      </c>
      <c r="O8" s="513"/>
    </row>
    <row r="9" spans="1:15" ht="14.4">
      <c r="A9" s="807"/>
      <c r="B9" s="510" t="s">
        <v>537</v>
      </c>
      <c r="C9" s="511" t="s">
        <v>2009</v>
      </c>
      <c r="D9" s="512">
        <f>'[16]3B'!L9</f>
        <v>0</v>
      </c>
      <c r="E9" s="512">
        <f>'[17]3B'!E9</f>
        <v>1511</v>
      </c>
      <c r="F9" s="743">
        <f t="shared" si="0"/>
        <v>1511</v>
      </c>
      <c r="G9" s="512">
        <f>'[17]3B'!G9</f>
        <v>867</v>
      </c>
      <c r="H9" s="512">
        <f>'[17]3B'!H9</f>
        <v>644</v>
      </c>
      <c r="I9" s="512">
        <f>'[17]3B'!I9</f>
        <v>0</v>
      </c>
      <c r="J9" s="512">
        <f>'[17]3B'!J9</f>
        <v>0</v>
      </c>
      <c r="K9" s="743">
        <f t="shared" si="1"/>
        <v>1511</v>
      </c>
      <c r="L9" s="743">
        <f t="shared" si="2"/>
        <v>0</v>
      </c>
    </row>
    <row r="10" spans="1:15" ht="14.4">
      <c r="A10" s="807"/>
      <c r="B10" s="510" t="s">
        <v>538</v>
      </c>
      <c r="C10" s="511" t="s">
        <v>2010</v>
      </c>
      <c r="D10" s="512">
        <f>'[16]3B'!L10</f>
        <v>0</v>
      </c>
      <c r="E10" s="512">
        <f>'[17]3B'!E10</f>
        <v>211</v>
      </c>
      <c r="F10" s="743">
        <f t="shared" si="0"/>
        <v>211</v>
      </c>
      <c r="G10" s="512">
        <f>'[17]3B'!G10</f>
        <v>141</v>
      </c>
      <c r="H10" s="512">
        <f>'[17]3B'!H10</f>
        <v>70</v>
      </c>
      <c r="I10" s="512">
        <f>'[17]3B'!I10</f>
        <v>0</v>
      </c>
      <c r="J10" s="512">
        <f>'[17]3B'!J10</f>
        <v>0</v>
      </c>
      <c r="K10" s="743">
        <f t="shared" si="1"/>
        <v>211</v>
      </c>
      <c r="L10" s="743">
        <f t="shared" si="2"/>
        <v>0</v>
      </c>
    </row>
    <row r="11" spans="1:15" ht="14.4">
      <c r="A11" s="807"/>
      <c r="B11" s="510" t="s">
        <v>539</v>
      </c>
      <c r="C11" s="511" t="s">
        <v>2011</v>
      </c>
      <c r="D11" s="512">
        <f>'[16]3B'!L11</f>
        <v>0</v>
      </c>
      <c r="E11" s="512">
        <f>'[17]3B'!E11</f>
        <v>167</v>
      </c>
      <c r="F11" s="743">
        <f t="shared" si="0"/>
        <v>167</v>
      </c>
      <c r="G11" s="512">
        <f>'[17]3B'!G11</f>
        <v>138</v>
      </c>
      <c r="H11" s="512">
        <f>'[17]3B'!H11</f>
        <v>29</v>
      </c>
      <c r="I11" s="512">
        <f>'[17]3B'!I11</f>
        <v>0</v>
      </c>
      <c r="J11" s="512">
        <f>'[17]3B'!J11</f>
        <v>0</v>
      </c>
      <c r="K11" s="743">
        <f t="shared" si="1"/>
        <v>167</v>
      </c>
      <c r="L11" s="743">
        <f t="shared" si="2"/>
        <v>0</v>
      </c>
    </row>
    <row r="12" spans="1:15" ht="14.4">
      <c r="A12" s="807"/>
      <c r="B12" s="510" t="s">
        <v>540</v>
      </c>
      <c r="C12" s="514" t="s">
        <v>2012</v>
      </c>
      <c r="D12" s="512">
        <f>'[16]3B'!L12</f>
        <v>0</v>
      </c>
      <c r="E12" s="512">
        <f>'[17]3B'!E12</f>
        <v>1471</v>
      </c>
      <c r="F12" s="743">
        <f t="shared" si="0"/>
        <v>1471</v>
      </c>
      <c r="G12" s="512">
        <f>'[17]3B'!G12</f>
        <v>629</v>
      </c>
      <c r="H12" s="512">
        <f>'[17]3B'!H12</f>
        <v>842</v>
      </c>
      <c r="I12" s="512">
        <f>'[17]3B'!I12</f>
        <v>0</v>
      </c>
      <c r="J12" s="512">
        <f>'[17]3B'!J12</f>
        <v>0</v>
      </c>
      <c r="K12" s="743">
        <f t="shared" si="1"/>
        <v>1471</v>
      </c>
      <c r="L12" s="743">
        <f t="shared" si="2"/>
        <v>0</v>
      </c>
    </row>
    <row r="13" spans="1:15" ht="14.4">
      <c r="A13" s="807"/>
      <c r="B13" s="510" t="s">
        <v>541</v>
      </c>
      <c r="C13" s="514" t="s">
        <v>2013</v>
      </c>
      <c r="D13" s="512">
        <f>'[16]3B'!L13</f>
        <v>0</v>
      </c>
      <c r="E13" s="512">
        <f>'[17]3B'!E13</f>
        <v>484</v>
      </c>
      <c r="F13" s="743">
        <f t="shared" si="0"/>
        <v>484</v>
      </c>
      <c r="G13" s="512">
        <f>'[17]3B'!G13</f>
        <v>260</v>
      </c>
      <c r="H13" s="512">
        <f>'[17]3B'!H13</f>
        <v>224</v>
      </c>
      <c r="I13" s="512">
        <f>'[17]3B'!I13</f>
        <v>0</v>
      </c>
      <c r="J13" s="512">
        <f>'[17]3B'!J13</f>
        <v>0</v>
      </c>
      <c r="K13" s="743">
        <f t="shared" si="1"/>
        <v>484</v>
      </c>
      <c r="L13" s="743">
        <f t="shared" si="2"/>
        <v>0</v>
      </c>
    </row>
    <row r="14" spans="1:15" ht="14.4">
      <c r="A14" s="807"/>
      <c r="B14" s="510" t="s">
        <v>542</v>
      </c>
      <c r="C14" s="514" t="s">
        <v>2014</v>
      </c>
      <c r="D14" s="512">
        <f>'[16]3B'!L14</f>
        <v>0</v>
      </c>
      <c r="E14" s="512">
        <f>'[17]3B'!E14</f>
        <v>313</v>
      </c>
      <c r="F14" s="743">
        <f t="shared" si="0"/>
        <v>313</v>
      </c>
      <c r="G14" s="512">
        <f>'[17]3B'!G14</f>
        <v>58</v>
      </c>
      <c r="H14" s="512">
        <f>'[17]3B'!H14</f>
        <v>255</v>
      </c>
      <c r="I14" s="512">
        <f>'[17]3B'!I14</f>
        <v>0</v>
      </c>
      <c r="J14" s="512">
        <f>'[17]3B'!J14</f>
        <v>0</v>
      </c>
      <c r="K14" s="743">
        <f t="shared" si="1"/>
        <v>313</v>
      </c>
      <c r="L14" s="743">
        <f t="shared" si="2"/>
        <v>0</v>
      </c>
    </row>
    <row r="15" spans="1:15" ht="14.4">
      <c r="A15" s="807"/>
      <c r="B15" s="510" t="s">
        <v>543</v>
      </c>
      <c r="C15" s="511" t="s">
        <v>2015</v>
      </c>
      <c r="D15" s="512">
        <f>'[16]3B'!L15</f>
        <v>0</v>
      </c>
      <c r="E15" s="512">
        <f>'[17]3B'!E15</f>
        <v>6</v>
      </c>
      <c r="F15" s="743">
        <f t="shared" si="0"/>
        <v>6</v>
      </c>
      <c r="G15" s="512">
        <f>'[17]3B'!G15</f>
        <v>3</v>
      </c>
      <c r="H15" s="512">
        <f>'[17]3B'!H15</f>
        <v>3</v>
      </c>
      <c r="I15" s="512">
        <f>'[17]3B'!I15</f>
        <v>0</v>
      </c>
      <c r="J15" s="512">
        <f>'[17]3B'!J15</f>
        <v>0</v>
      </c>
      <c r="K15" s="743">
        <f t="shared" si="1"/>
        <v>6</v>
      </c>
      <c r="L15" s="743">
        <f t="shared" si="2"/>
        <v>0</v>
      </c>
    </row>
    <row r="16" spans="1:15" ht="14.4">
      <c r="A16" s="807"/>
      <c r="B16" s="510" t="s">
        <v>544</v>
      </c>
      <c r="C16" s="514" t="s">
        <v>2016</v>
      </c>
      <c r="D16" s="512">
        <f>'[16]3B'!L16</f>
        <v>0</v>
      </c>
      <c r="E16" s="512">
        <f>'[17]3B'!E16</f>
        <v>381</v>
      </c>
      <c r="F16" s="743">
        <f t="shared" si="0"/>
        <v>381</v>
      </c>
      <c r="G16" s="512">
        <f>'[17]3B'!G16</f>
        <v>124</v>
      </c>
      <c r="H16" s="512">
        <f>'[17]3B'!H16</f>
        <v>257</v>
      </c>
      <c r="I16" s="512">
        <f>'[17]3B'!I16</f>
        <v>0</v>
      </c>
      <c r="J16" s="512">
        <f>'[17]3B'!J16</f>
        <v>0</v>
      </c>
      <c r="K16" s="743">
        <f t="shared" si="1"/>
        <v>381</v>
      </c>
      <c r="L16" s="743">
        <f t="shared" si="2"/>
        <v>0</v>
      </c>
    </row>
    <row r="17" spans="1:12" ht="14.4">
      <c r="A17" s="807"/>
      <c r="B17" s="510" t="s">
        <v>545</v>
      </c>
      <c r="C17" s="514" t="s">
        <v>2017</v>
      </c>
      <c r="D17" s="512">
        <f>'[16]3B'!L17</f>
        <v>0</v>
      </c>
      <c r="E17" s="512">
        <f>'[17]3B'!E17</f>
        <v>411</v>
      </c>
      <c r="F17" s="743">
        <f t="shared" si="0"/>
        <v>411</v>
      </c>
      <c r="G17" s="512">
        <f>'[17]3B'!G17</f>
        <v>170</v>
      </c>
      <c r="H17" s="512">
        <f>'[17]3B'!H17</f>
        <v>241</v>
      </c>
      <c r="I17" s="512">
        <f>'[17]3B'!I17</f>
        <v>0</v>
      </c>
      <c r="J17" s="512">
        <f>'[17]3B'!J17</f>
        <v>0</v>
      </c>
      <c r="K17" s="743">
        <f t="shared" si="1"/>
        <v>411</v>
      </c>
      <c r="L17" s="743">
        <f t="shared" si="2"/>
        <v>0</v>
      </c>
    </row>
    <row r="18" spans="1:12" ht="14.4">
      <c r="A18" s="807"/>
      <c r="B18" s="510" t="s">
        <v>546</v>
      </c>
      <c r="C18" s="511" t="s">
        <v>2018</v>
      </c>
      <c r="D18" s="512">
        <f>'[16]3B'!L18</f>
        <v>0</v>
      </c>
      <c r="E18" s="512">
        <f>'[17]3B'!E18</f>
        <v>308</v>
      </c>
      <c r="F18" s="743">
        <f t="shared" si="0"/>
        <v>308</v>
      </c>
      <c r="G18" s="512">
        <f>'[17]3B'!G18</f>
        <v>85</v>
      </c>
      <c r="H18" s="512">
        <f>'[17]3B'!H18</f>
        <v>223</v>
      </c>
      <c r="I18" s="512">
        <f>'[17]3B'!I18</f>
        <v>0</v>
      </c>
      <c r="J18" s="512">
        <f>'[17]3B'!J18</f>
        <v>0</v>
      </c>
      <c r="K18" s="743">
        <f t="shared" si="1"/>
        <v>308</v>
      </c>
      <c r="L18" s="743">
        <f t="shared" si="2"/>
        <v>0</v>
      </c>
    </row>
    <row r="19" spans="1:12" ht="14.4">
      <c r="A19" s="807"/>
      <c r="B19" s="510" t="s">
        <v>547</v>
      </c>
      <c r="C19" s="511" t="s">
        <v>2019</v>
      </c>
      <c r="D19" s="512">
        <f>'[16]3B'!L19</f>
        <v>0</v>
      </c>
      <c r="E19" s="512">
        <f>'[17]3B'!E19</f>
        <v>289</v>
      </c>
      <c r="F19" s="743">
        <f t="shared" si="0"/>
        <v>289</v>
      </c>
      <c r="G19" s="512">
        <f>'[17]3B'!G19</f>
        <v>96</v>
      </c>
      <c r="H19" s="512">
        <f>'[17]3B'!H19</f>
        <v>193</v>
      </c>
      <c r="I19" s="512">
        <f>'[17]3B'!I19</f>
        <v>0</v>
      </c>
      <c r="J19" s="512">
        <f>'[17]3B'!J19</f>
        <v>0</v>
      </c>
      <c r="K19" s="743">
        <f t="shared" si="1"/>
        <v>289</v>
      </c>
      <c r="L19" s="743">
        <f t="shared" si="2"/>
        <v>0</v>
      </c>
    </row>
    <row r="20" spans="1:12" ht="14.4">
      <c r="A20" s="807"/>
      <c r="B20" s="510" t="s">
        <v>548</v>
      </c>
      <c r="C20" s="514" t="s">
        <v>2020</v>
      </c>
      <c r="D20" s="512">
        <f>'[16]3B'!L20</f>
        <v>0</v>
      </c>
      <c r="E20" s="512">
        <f>'[17]3B'!E20</f>
        <v>707</v>
      </c>
      <c r="F20" s="743">
        <f t="shared" si="0"/>
        <v>707</v>
      </c>
      <c r="G20" s="512">
        <f>'[17]3B'!G20</f>
        <v>346</v>
      </c>
      <c r="H20" s="512">
        <f>'[17]3B'!H20</f>
        <v>361</v>
      </c>
      <c r="I20" s="512">
        <f>'[17]3B'!I20</f>
        <v>0</v>
      </c>
      <c r="J20" s="512">
        <f>'[17]3B'!J20</f>
        <v>0</v>
      </c>
      <c r="K20" s="743">
        <f t="shared" si="1"/>
        <v>707</v>
      </c>
      <c r="L20" s="743">
        <f t="shared" si="2"/>
        <v>0</v>
      </c>
    </row>
    <row r="21" spans="1:12" ht="14.4">
      <c r="A21" s="807"/>
      <c r="B21" s="510" t="s">
        <v>549</v>
      </c>
      <c r="C21" s="514" t="s">
        <v>2021</v>
      </c>
      <c r="D21" s="512">
        <f>'[16]3B'!L21</f>
        <v>0</v>
      </c>
      <c r="E21" s="512">
        <f>'[17]3B'!E21</f>
        <v>3039</v>
      </c>
      <c r="F21" s="743">
        <f t="shared" si="0"/>
        <v>3039</v>
      </c>
      <c r="G21" s="512">
        <f>'[17]3B'!G21</f>
        <v>1489</v>
      </c>
      <c r="H21" s="512">
        <f>'[17]3B'!H21</f>
        <v>1550</v>
      </c>
      <c r="I21" s="512">
        <f>'[17]3B'!I21</f>
        <v>0</v>
      </c>
      <c r="J21" s="512">
        <f>'[17]3B'!J21</f>
        <v>0</v>
      </c>
      <c r="K21" s="743">
        <f t="shared" si="1"/>
        <v>3039</v>
      </c>
      <c r="L21" s="743">
        <f t="shared" si="2"/>
        <v>0</v>
      </c>
    </row>
    <row r="22" spans="1:12" ht="14.4">
      <c r="A22" s="807"/>
      <c r="B22" s="510" t="s">
        <v>550</v>
      </c>
      <c r="C22" s="514" t="s">
        <v>2022</v>
      </c>
      <c r="D22" s="512">
        <f>'[16]3B'!L22</f>
        <v>0</v>
      </c>
      <c r="E22" s="512">
        <f>'[17]3B'!E22</f>
        <v>370</v>
      </c>
      <c r="F22" s="743">
        <f t="shared" si="0"/>
        <v>370</v>
      </c>
      <c r="G22" s="512">
        <f>'[17]3B'!G22</f>
        <v>180</v>
      </c>
      <c r="H22" s="512">
        <f>'[17]3B'!H22</f>
        <v>190</v>
      </c>
      <c r="I22" s="512">
        <f>'[17]3B'!I22</f>
        <v>0</v>
      </c>
      <c r="J22" s="512">
        <f>'[17]3B'!J22</f>
        <v>0</v>
      </c>
      <c r="K22" s="743">
        <f t="shared" si="1"/>
        <v>370</v>
      </c>
      <c r="L22" s="743">
        <f t="shared" si="2"/>
        <v>0</v>
      </c>
    </row>
    <row r="23" spans="1:12" ht="14.4">
      <c r="A23" s="807"/>
      <c r="B23" s="510" t="s">
        <v>551</v>
      </c>
      <c r="C23" s="514" t="s">
        <v>2023</v>
      </c>
      <c r="D23" s="512">
        <f>'[16]3B'!L23</f>
        <v>0</v>
      </c>
      <c r="E23" s="512">
        <f>'[17]3B'!E23</f>
        <v>217</v>
      </c>
      <c r="F23" s="743">
        <f t="shared" si="0"/>
        <v>217</v>
      </c>
      <c r="G23" s="512">
        <f>'[17]3B'!G23</f>
        <v>134</v>
      </c>
      <c r="H23" s="512">
        <f>'[17]3B'!H23</f>
        <v>83</v>
      </c>
      <c r="I23" s="512">
        <f>'[17]3B'!I23</f>
        <v>0</v>
      </c>
      <c r="J23" s="512">
        <f>'[17]3B'!J23</f>
        <v>0</v>
      </c>
      <c r="K23" s="743">
        <f t="shared" si="1"/>
        <v>217</v>
      </c>
      <c r="L23" s="743">
        <f t="shared" si="2"/>
        <v>0</v>
      </c>
    </row>
    <row r="24" spans="1:12" ht="14.4">
      <c r="A24" s="808" t="s">
        <v>1159</v>
      </c>
      <c r="B24" s="515" t="s">
        <v>535</v>
      </c>
      <c r="C24" s="511" t="s">
        <v>2007</v>
      </c>
      <c r="D24" s="516">
        <f>'[16]3B'!L24</f>
        <v>0</v>
      </c>
      <c r="E24" s="516">
        <f>'[18]3B'!E7</f>
        <v>7234</v>
      </c>
      <c r="F24" s="744">
        <f t="shared" si="0"/>
        <v>7234</v>
      </c>
      <c r="G24" s="516">
        <f>'[18]3B'!G7</f>
        <v>4498</v>
      </c>
      <c r="H24" s="516">
        <f>'[18]3B'!H7</f>
        <v>2736</v>
      </c>
      <c r="I24" s="516">
        <f>'[18]3B'!I7</f>
        <v>0</v>
      </c>
      <c r="J24" s="516">
        <f>'[18]3B'!J7</f>
        <v>0</v>
      </c>
      <c r="K24" s="744">
        <f t="shared" si="1"/>
        <v>7234</v>
      </c>
      <c r="L24" s="744">
        <f t="shared" si="2"/>
        <v>0</v>
      </c>
    </row>
    <row r="25" spans="1:12" ht="14.4">
      <c r="A25" s="809"/>
      <c r="B25" s="515" t="s">
        <v>536</v>
      </c>
      <c r="C25" s="511" t="s">
        <v>2008</v>
      </c>
      <c r="D25" s="516">
        <f>'[16]3B'!L25</f>
        <v>0</v>
      </c>
      <c r="E25" s="516">
        <f>'[18]3B'!E8</f>
        <v>7815</v>
      </c>
      <c r="F25" s="744">
        <f t="shared" si="0"/>
        <v>7815</v>
      </c>
      <c r="G25" s="516">
        <f>'[18]3B'!G8</f>
        <v>4825</v>
      </c>
      <c r="H25" s="516">
        <f>'[18]3B'!H8</f>
        <v>2990</v>
      </c>
      <c r="I25" s="516">
        <f>'[18]3B'!I8</f>
        <v>0</v>
      </c>
      <c r="J25" s="516">
        <f>'[18]3B'!J8</f>
        <v>0</v>
      </c>
      <c r="K25" s="744">
        <f t="shared" si="1"/>
        <v>7815</v>
      </c>
      <c r="L25" s="744">
        <f t="shared" si="2"/>
        <v>0</v>
      </c>
    </row>
    <row r="26" spans="1:12" ht="14.4">
      <c r="A26" s="809"/>
      <c r="B26" s="515" t="s">
        <v>537</v>
      </c>
      <c r="C26" s="511" t="s">
        <v>2009</v>
      </c>
      <c r="D26" s="516">
        <f>'[16]3B'!L26</f>
        <v>0</v>
      </c>
      <c r="E26" s="516">
        <f>'[18]3B'!E9</f>
        <v>2710</v>
      </c>
      <c r="F26" s="744">
        <f t="shared" si="0"/>
        <v>2710</v>
      </c>
      <c r="G26" s="516">
        <f>'[18]3B'!G9</f>
        <v>1580</v>
      </c>
      <c r="H26" s="516">
        <f>'[18]3B'!H9</f>
        <v>1130</v>
      </c>
      <c r="I26" s="516">
        <f>'[18]3B'!I9</f>
        <v>0</v>
      </c>
      <c r="J26" s="516">
        <f>'[18]3B'!J9</f>
        <v>0</v>
      </c>
      <c r="K26" s="744">
        <f t="shared" si="1"/>
        <v>2710</v>
      </c>
      <c r="L26" s="744">
        <f t="shared" si="2"/>
        <v>0</v>
      </c>
    </row>
    <row r="27" spans="1:12" ht="14.4">
      <c r="A27" s="809"/>
      <c r="B27" s="515" t="s">
        <v>538</v>
      </c>
      <c r="C27" s="511" t="s">
        <v>2010</v>
      </c>
      <c r="D27" s="516">
        <f>'[16]3B'!L27</f>
        <v>0</v>
      </c>
      <c r="E27" s="516">
        <f>'[18]3B'!E10</f>
        <v>400</v>
      </c>
      <c r="F27" s="744">
        <f t="shared" si="0"/>
        <v>400</v>
      </c>
      <c r="G27" s="516">
        <f>'[18]3B'!G10</f>
        <v>240</v>
      </c>
      <c r="H27" s="516">
        <f>'[18]3B'!H10</f>
        <v>160</v>
      </c>
      <c r="I27" s="516">
        <f>'[18]3B'!I10</f>
        <v>0</v>
      </c>
      <c r="J27" s="516">
        <f>'[18]3B'!J10</f>
        <v>0</v>
      </c>
      <c r="K27" s="744">
        <f t="shared" si="1"/>
        <v>400</v>
      </c>
      <c r="L27" s="744">
        <f t="shared" si="2"/>
        <v>0</v>
      </c>
    </row>
    <row r="28" spans="1:12" ht="14.4">
      <c r="A28" s="809"/>
      <c r="B28" s="515" t="s">
        <v>539</v>
      </c>
      <c r="C28" s="511" t="s">
        <v>2011</v>
      </c>
      <c r="D28" s="516">
        <f>'[16]3B'!L28</f>
        <v>1</v>
      </c>
      <c r="E28" s="516">
        <f>'[18]3B'!E11</f>
        <v>927</v>
      </c>
      <c r="F28" s="744">
        <f t="shared" si="0"/>
        <v>928</v>
      </c>
      <c r="G28" s="516">
        <f>'[18]3B'!G11</f>
        <v>582</v>
      </c>
      <c r="H28" s="516">
        <f>'[18]3B'!H11</f>
        <v>345</v>
      </c>
      <c r="I28" s="516">
        <f>'[18]3B'!I11</f>
        <v>0</v>
      </c>
      <c r="J28" s="516">
        <f>'[18]3B'!J11</f>
        <v>0</v>
      </c>
      <c r="K28" s="744">
        <f t="shared" si="1"/>
        <v>927</v>
      </c>
      <c r="L28" s="744">
        <f t="shared" si="2"/>
        <v>1</v>
      </c>
    </row>
    <row r="29" spans="1:12" ht="14.4">
      <c r="A29" s="809"/>
      <c r="B29" s="515" t="s">
        <v>540</v>
      </c>
      <c r="C29" s="514" t="s">
        <v>2012</v>
      </c>
      <c r="D29" s="516">
        <f>'[16]3B'!L29</f>
        <v>0</v>
      </c>
      <c r="E29" s="516">
        <f>'[18]3B'!E12</f>
        <v>1706</v>
      </c>
      <c r="F29" s="744">
        <f t="shared" si="0"/>
        <v>1706</v>
      </c>
      <c r="G29" s="516">
        <f>'[18]3B'!G12</f>
        <v>986</v>
      </c>
      <c r="H29" s="516">
        <f>'[18]3B'!H12</f>
        <v>720</v>
      </c>
      <c r="I29" s="516">
        <f>'[18]3B'!I12</f>
        <v>0</v>
      </c>
      <c r="J29" s="516">
        <f>'[18]3B'!J12</f>
        <v>0</v>
      </c>
      <c r="K29" s="744">
        <f t="shared" si="1"/>
        <v>1706</v>
      </c>
      <c r="L29" s="744">
        <f t="shared" si="2"/>
        <v>0</v>
      </c>
    </row>
    <row r="30" spans="1:12" ht="14.4">
      <c r="A30" s="809"/>
      <c r="B30" s="515" t="s">
        <v>541</v>
      </c>
      <c r="C30" s="514" t="s">
        <v>2013</v>
      </c>
      <c r="D30" s="516">
        <f>'[16]3B'!L30</f>
        <v>0</v>
      </c>
      <c r="E30" s="516">
        <f>'[18]3B'!E13</f>
        <v>203</v>
      </c>
      <c r="F30" s="744">
        <f t="shared" si="0"/>
        <v>203</v>
      </c>
      <c r="G30" s="516">
        <f>'[18]3B'!G13</f>
        <v>118</v>
      </c>
      <c r="H30" s="516">
        <f>'[18]3B'!H13</f>
        <v>85</v>
      </c>
      <c r="I30" s="516">
        <f>'[18]3B'!I13</f>
        <v>0</v>
      </c>
      <c r="J30" s="516">
        <f>'[18]3B'!J13</f>
        <v>0</v>
      </c>
      <c r="K30" s="744">
        <f t="shared" si="1"/>
        <v>203</v>
      </c>
      <c r="L30" s="744">
        <f t="shared" si="2"/>
        <v>0</v>
      </c>
    </row>
    <row r="31" spans="1:12" ht="14.4">
      <c r="A31" s="809"/>
      <c r="B31" s="515" t="s">
        <v>542</v>
      </c>
      <c r="C31" s="514" t="s">
        <v>2014</v>
      </c>
      <c r="D31" s="516">
        <f>'[16]3B'!L31</f>
        <v>1</v>
      </c>
      <c r="E31" s="516">
        <f>'[18]3B'!E14</f>
        <v>1159</v>
      </c>
      <c r="F31" s="744">
        <f t="shared" si="0"/>
        <v>1160</v>
      </c>
      <c r="G31" s="516">
        <f>'[18]3B'!G14</f>
        <v>672</v>
      </c>
      <c r="H31" s="516">
        <f>'[18]3B'!H14</f>
        <v>487</v>
      </c>
      <c r="I31" s="516">
        <f>'[18]3B'!I14</f>
        <v>0</v>
      </c>
      <c r="J31" s="516">
        <f>'[18]3B'!J14</f>
        <v>0</v>
      </c>
      <c r="K31" s="744">
        <f t="shared" si="1"/>
        <v>1159</v>
      </c>
      <c r="L31" s="744">
        <f t="shared" si="2"/>
        <v>1</v>
      </c>
    </row>
    <row r="32" spans="1:12" ht="14.4">
      <c r="A32" s="809"/>
      <c r="B32" s="515" t="s">
        <v>543</v>
      </c>
      <c r="C32" s="511" t="s">
        <v>2015</v>
      </c>
      <c r="D32" s="516">
        <f>'[16]3B'!L32</f>
        <v>0</v>
      </c>
      <c r="E32" s="516">
        <f>'[18]3B'!E15</f>
        <v>0</v>
      </c>
      <c r="F32" s="744">
        <f t="shared" si="0"/>
        <v>0</v>
      </c>
      <c r="G32" s="516">
        <f>'[18]3B'!G15</f>
        <v>0</v>
      </c>
      <c r="H32" s="516">
        <f>'[18]3B'!H15</f>
        <v>0</v>
      </c>
      <c r="I32" s="516">
        <f>'[18]3B'!I15</f>
        <v>0</v>
      </c>
      <c r="J32" s="516">
        <f>'[18]3B'!J15</f>
        <v>0</v>
      </c>
      <c r="K32" s="744">
        <f t="shared" si="1"/>
        <v>0</v>
      </c>
      <c r="L32" s="744">
        <f t="shared" si="2"/>
        <v>0</v>
      </c>
    </row>
    <row r="33" spans="1:12" ht="14.4">
      <c r="A33" s="809"/>
      <c r="B33" s="515" t="s">
        <v>544</v>
      </c>
      <c r="C33" s="514" t="s">
        <v>2016</v>
      </c>
      <c r="D33" s="516">
        <f>'[16]3B'!L33</f>
        <v>0</v>
      </c>
      <c r="E33" s="516">
        <f>'[18]3B'!E16</f>
        <v>6</v>
      </c>
      <c r="F33" s="744">
        <f t="shared" si="0"/>
        <v>6</v>
      </c>
      <c r="G33" s="516">
        <f>'[18]3B'!G16</f>
        <v>6</v>
      </c>
      <c r="H33" s="516">
        <f>'[18]3B'!H16</f>
        <v>0</v>
      </c>
      <c r="I33" s="516">
        <f>'[18]3B'!I16</f>
        <v>0</v>
      </c>
      <c r="J33" s="516">
        <f>'[18]3B'!J16</f>
        <v>0</v>
      </c>
      <c r="K33" s="744">
        <f t="shared" si="1"/>
        <v>6</v>
      </c>
      <c r="L33" s="744">
        <f t="shared" si="2"/>
        <v>0</v>
      </c>
    </row>
    <row r="34" spans="1:12" ht="14.4">
      <c r="A34" s="809"/>
      <c r="B34" s="515" t="s">
        <v>545</v>
      </c>
      <c r="C34" s="514" t="s">
        <v>2017</v>
      </c>
      <c r="D34" s="516">
        <f>'[16]3B'!L34</f>
        <v>1</v>
      </c>
      <c r="E34" s="516">
        <f>'[18]3B'!E17</f>
        <v>397</v>
      </c>
      <c r="F34" s="744">
        <f t="shared" si="0"/>
        <v>398</v>
      </c>
      <c r="G34" s="516">
        <f>'[18]3B'!G17</f>
        <v>223</v>
      </c>
      <c r="H34" s="516">
        <f>'[18]3B'!H17</f>
        <v>174</v>
      </c>
      <c r="I34" s="516">
        <f>'[18]3B'!I17</f>
        <v>0</v>
      </c>
      <c r="J34" s="516">
        <f>'[18]3B'!J17</f>
        <v>0</v>
      </c>
      <c r="K34" s="744">
        <f t="shared" si="1"/>
        <v>397</v>
      </c>
      <c r="L34" s="744">
        <f t="shared" si="2"/>
        <v>1</v>
      </c>
    </row>
    <row r="35" spans="1:12" ht="14.4">
      <c r="A35" s="809"/>
      <c r="B35" s="515" t="s">
        <v>546</v>
      </c>
      <c r="C35" s="511" t="s">
        <v>2018</v>
      </c>
      <c r="D35" s="516">
        <f>'[16]3B'!L35</f>
        <v>0</v>
      </c>
      <c r="E35" s="516">
        <f>'[18]3B'!E18</f>
        <v>0</v>
      </c>
      <c r="F35" s="744">
        <f t="shared" si="0"/>
        <v>0</v>
      </c>
      <c r="G35" s="516">
        <f>'[18]3B'!G18</f>
        <v>0</v>
      </c>
      <c r="H35" s="516">
        <f>'[18]3B'!H18</f>
        <v>0</v>
      </c>
      <c r="I35" s="516">
        <f>'[18]3B'!I18</f>
        <v>0</v>
      </c>
      <c r="J35" s="516">
        <f>'[18]3B'!J18</f>
        <v>0</v>
      </c>
      <c r="K35" s="744">
        <f t="shared" si="1"/>
        <v>0</v>
      </c>
      <c r="L35" s="744">
        <f t="shared" si="2"/>
        <v>0</v>
      </c>
    </row>
    <row r="36" spans="1:12" ht="14.4">
      <c r="A36" s="809"/>
      <c r="B36" s="515" t="s">
        <v>547</v>
      </c>
      <c r="C36" s="511" t="s">
        <v>2019</v>
      </c>
      <c r="D36" s="516">
        <f>'[16]3B'!L36</f>
        <v>0</v>
      </c>
      <c r="E36" s="516">
        <f>'[18]3B'!E19</f>
        <v>0</v>
      </c>
      <c r="F36" s="744">
        <f t="shared" si="0"/>
        <v>0</v>
      </c>
      <c r="G36" s="516">
        <f>'[18]3B'!G19</f>
        <v>0</v>
      </c>
      <c r="H36" s="516">
        <f>'[18]3B'!H19</f>
        <v>0</v>
      </c>
      <c r="I36" s="516">
        <f>'[18]3B'!I19</f>
        <v>0</v>
      </c>
      <c r="J36" s="516">
        <f>'[18]3B'!J19</f>
        <v>0</v>
      </c>
      <c r="K36" s="744">
        <f t="shared" si="1"/>
        <v>0</v>
      </c>
      <c r="L36" s="744">
        <f t="shared" si="2"/>
        <v>0</v>
      </c>
    </row>
    <row r="37" spans="1:12" ht="14.4">
      <c r="A37" s="809"/>
      <c r="B37" s="515" t="s">
        <v>548</v>
      </c>
      <c r="C37" s="514" t="s">
        <v>2020</v>
      </c>
      <c r="D37" s="516">
        <f>'[16]3B'!L37</f>
        <v>0</v>
      </c>
      <c r="E37" s="516">
        <f>'[18]3B'!E20</f>
        <v>296</v>
      </c>
      <c r="F37" s="744">
        <f t="shared" si="0"/>
        <v>296</v>
      </c>
      <c r="G37" s="516">
        <f>'[18]3B'!G20</f>
        <v>185</v>
      </c>
      <c r="H37" s="516">
        <f>'[18]3B'!H20</f>
        <v>111</v>
      </c>
      <c r="I37" s="516">
        <f>'[18]3B'!I20</f>
        <v>0</v>
      </c>
      <c r="J37" s="516">
        <f>'[18]3B'!J20</f>
        <v>0</v>
      </c>
      <c r="K37" s="744">
        <f t="shared" si="1"/>
        <v>296</v>
      </c>
      <c r="L37" s="744">
        <f t="shared" si="2"/>
        <v>0</v>
      </c>
    </row>
    <row r="38" spans="1:12" ht="14.4">
      <c r="A38" s="809"/>
      <c r="B38" s="515" t="s">
        <v>549</v>
      </c>
      <c r="C38" s="514" t="s">
        <v>2021</v>
      </c>
      <c r="D38" s="516">
        <f>'[16]3B'!L38</f>
        <v>1</v>
      </c>
      <c r="E38" s="516">
        <f>'[18]3B'!E21</f>
        <v>398</v>
      </c>
      <c r="F38" s="744">
        <f t="shared" si="0"/>
        <v>399</v>
      </c>
      <c r="G38" s="516">
        <f>'[18]3B'!G21</f>
        <v>218</v>
      </c>
      <c r="H38" s="516">
        <f>'[18]3B'!H21</f>
        <v>180</v>
      </c>
      <c r="I38" s="516">
        <f>'[18]3B'!I21</f>
        <v>0</v>
      </c>
      <c r="J38" s="516">
        <f>'[18]3B'!J21</f>
        <v>0</v>
      </c>
      <c r="K38" s="744">
        <f t="shared" si="1"/>
        <v>398</v>
      </c>
      <c r="L38" s="744">
        <f t="shared" si="2"/>
        <v>1</v>
      </c>
    </row>
    <row r="39" spans="1:12" ht="14.4">
      <c r="A39" s="809"/>
      <c r="B39" s="515" t="s">
        <v>550</v>
      </c>
      <c r="C39" s="514" t="s">
        <v>2022</v>
      </c>
      <c r="D39" s="516">
        <f>'[16]3B'!L39</f>
        <v>0</v>
      </c>
      <c r="E39" s="516">
        <f>'[18]3B'!E22</f>
        <v>1</v>
      </c>
      <c r="F39" s="744">
        <f t="shared" si="0"/>
        <v>1</v>
      </c>
      <c r="G39" s="516">
        <f>'[18]3B'!G22</f>
        <v>1</v>
      </c>
      <c r="H39" s="516">
        <f>'[18]3B'!H22</f>
        <v>0</v>
      </c>
      <c r="I39" s="516">
        <f>'[18]3B'!I22</f>
        <v>0</v>
      </c>
      <c r="J39" s="516">
        <f>'[18]3B'!J22</f>
        <v>0</v>
      </c>
      <c r="K39" s="744">
        <f t="shared" si="1"/>
        <v>1</v>
      </c>
      <c r="L39" s="744">
        <f t="shared" si="2"/>
        <v>0</v>
      </c>
    </row>
    <row r="40" spans="1:12" ht="14.4">
      <c r="A40" s="809"/>
      <c r="B40" s="515" t="s">
        <v>551</v>
      </c>
      <c r="C40" s="514" t="s">
        <v>2023</v>
      </c>
      <c r="D40" s="516">
        <f>'[16]3B'!L40</f>
        <v>0</v>
      </c>
      <c r="E40" s="516">
        <f>'[18]3B'!E23</f>
        <v>1501</v>
      </c>
      <c r="F40" s="744">
        <f t="shared" si="0"/>
        <v>1501</v>
      </c>
      <c r="G40" s="516">
        <f>'[18]3B'!G23</f>
        <v>1023</v>
      </c>
      <c r="H40" s="516">
        <f>'[18]3B'!H23</f>
        <v>478</v>
      </c>
      <c r="I40" s="516">
        <f>'[18]3B'!I23</f>
        <v>0</v>
      </c>
      <c r="J40" s="516">
        <f>'[18]3B'!J23</f>
        <v>0</v>
      </c>
      <c r="K40" s="744">
        <f t="shared" si="1"/>
        <v>1501</v>
      </c>
      <c r="L40" s="744">
        <f t="shared" si="2"/>
        <v>0</v>
      </c>
    </row>
    <row r="41" spans="1:12" ht="14.4">
      <c r="A41" s="799" t="s">
        <v>728</v>
      </c>
      <c r="B41" s="517" t="s">
        <v>535</v>
      </c>
      <c r="C41" s="511" t="s">
        <v>2007</v>
      </c>
      <c r="D41" s="518">
        <f>'[16]3B'!L41</f>
        <v>0</v>
      </c>
      <c r="E41" s="518">
        <f>'[19]3B'!E7</f>
        <v>5433</v>
      </c>
      <c r="F41" s="745">
        <f t="shared" si="0"/>
        <v>5433</v>
      </c>
      <c r="G41" s="518">
        <f>'[19]3B'!G7</f>
        <v>3679</v>
      </c>
      <c r="H41" s="518">
        <f>'[19]3B'!H7</f>
        <v>1754</v>
      </c>
      <c r="I41" s="518">
        <f>'[19]3B'!I7</f>
        <v>0</v>
      </c>
      <c r="J41" s="518">
        <f>'[19]3B'!J7</f>
        <v>0</v>
      </c>
      <c r="K41" s="745">
        <f t="shared" si="1"/>
        <v>5433</v>
      </c>
      <c r="L41" s="745">
        <f t="shared" si="2"/>
        <v>0</v>
      </c>
    </row>
    <row r="42" spans="1:12" ht="14.4">
      <c r="A42" s="800"/>
      <c r="B42" s="517" t="s">
        <v>536</v>
      </c>
      <c r="C42" s="511" t="s">
        <v>2008</v>
      </c>
      <c r="D42" s="518">
        <f>'[16]3B'!L42</f>
        <v>0</v>
      </c>
      <c r="E42" s="518">
        <f>'[19]3B'!E8</f>
        <v>10070</v>
      </c>
      <c r="F42" s="745">
        <f t="shared" si="0"/>
        <v>10070</v>
      </c>
      <c r="G42" s="518">
        <f>'[19]3B'!G8</f>
        <v>4050</v>
      </c>
      <c r="H42" s="518">
        <f>'[19]3B'!H8</f>
        <v>6020</v>
      </c>
      <c r="I42" s="518">
        <f>'[19]3B'!I8</f>
        <v>0</v>
      </c>
      <c r="J42" s="518">
        <f>'[19]3B'!J8</f>
        <v>0</v>
      </c>
      <c r="K42" s="745">
        <f t="shared" si="1"/>
        <v>10070</v>
      </c>
      <c r="L42" s="745">
        <f t="shared" si="2"/>
        <v>0</v>
      </c>
    </row>
    <row r="43" spans="1:12" ht="14.4">
      <c r="A43" s="800"/>
      <c r="B43" s="517" t="s">
        <v>537</v>
      </c>
      <c r="C43" s="511" t="s">
        <v>2009</v>
      </c>
      <c r="D43" s="518">
        <f>'[16]3B'!L43</f>
        <v>0</v>
      </c>
      <c r="E43" s="518">
        <f>'[19]3B'!E9</f>
        <v>638</v>
      </c>
      <c r="F43" s="745">
        <f t="shared" si="0"/>
        <v>638</v>
      </c>
      <c r="G43" s="518">
        <f>'[19]3B'!G9</f>
        <v>352</v>
      </c>
      <c r="H43" s="518">
        <f>'[19]3B'!H9</f>
        <v>286</v>
      </c>
      <c r="I43" s="518">
        <f>'[19]3B'!I9</f>
        <v>0</v>
      </c>
      <c r="J43" s="518">
        <f>'[19]3B'!J9</f>
        <v>0</v>
      </c>
      <c r="K43" s="745">
        <f t="shared" si="1"/>
        <v>638</v>
      </c>
      <c r="L43" s="745">
        <f t="shared" si="2"/>
        <v>0</v>
      </c>
    </row>
    <row r="44" spans="1:12" ht="14.4">
      <c r="A44" s="800"/>
      <c r="B44" s="517" t="s">
        <v>538</v>
      </c>
      <c r="C44" s="511" t="s">
        <v>2010</v>
      </c>
      <c r="D44" s="518">
        <f>'[16]3B'!L44</f>
        <v>0</v>
      </c>
      <c r="E44" s="518">
        <f>'[19]3B'!E10</f>
        <v>28</v>
      </c>
      <c r="F44" s="745">
        <f t="shared" si="0"/>
        <v>28</v>
      </c>
      <c r="G44" s="518">
        <f>'[19]3B'!G10</f>
        <v>11</v>
      </c>
      <c r="H44" s="518">
        <f>'[19]3B'!H10</f>
        <v>17</v>
      </c>
      <c r="I44" s="518">
        <f>'[19]3B'!I10</f>
        <v>0</v>
      </c>
      <c r="J44" s="518">
        <f>'[19]3B'!J10</f>
        <v>0</v>
      </c>
      <c r="K44" s="745">
        <f t="shared" si="1"/>
        <v>28</v>
      </c>
      <c r="L44" s="745">
        <f t="shared" si="2"/>
        <v>0</v>
      </c>
    </row>
    <row r="45" spans="1:12" ht="14.4">
      <c r="A45" s="800"/>
      <c r="B45" s="517" t="s">
        <v>539</v>
      </c>
      <c r="C45" s="511" t="s">
        <v>2011</v>
      </c>
      <c r="D45" s="518">
        <f>'[16]3B'!L45</f>
        <v>0</v>
      </c>
      <c r="E45" s="518">
        <f>'[19]3B'!E11</f>
        <v>55</v>
      </c>
      <c r="F45" s="745">
        <f t="shared" si="0"/>
        <v>55</v>
      </c>
      <c r="G45" s="518">
        <f>'[19]3B'!G11</f>
        <v>22</v>
      </c>
      <c r="H45" s="518">
        <f>'[19]3B'!H11</f>
        <v>33</v>
      </c>
      <c r="I45" s="518">
        <f>'[19]3B'!I11</f>
        <v>0</v>
      </c>
      <c r="J45" s="518">
        <f>'[19]3B'!J11</f>
        <v>0</v>
      </c>
      <c r="K45" s="745">
        <f t="shared" si="1"/>
        <v>55</v>
      </c>
      <c r="L45" s="745">
        <f t="shared" si="2"/>
        <v>0</v>
      </c>
    </row>
    <row r="46" spans="1:12" ht="14.4">
      <c r="A46" s="800"/>
      <c r="B46" s="517" t="s">
        <v>540</v>
      </c>
      <c r="C46" s="514" t="s">
        <v>2012</v>
      </c>
      <c r="D46" s="518">
        <f>'[16]3B'!L46</f>
        <v>0</v>
      </c>
      <c r="E46" s="518">
        <f>'[19]3B'!E12</f>
        <v>2864</v>
      </c>
      <c r="F46" s="745">
        <f t="shared" si="0"/>
        <v>2864</v>
      </c>
      <c r="G46" s="518">
        <f>'[19]3B'!G12</f>
        <v>942</v>
      </c>
      <c r="H46" s="518">
        <f>'[19]3B'!H12</f>
        <v>1922</v>
      </c>
      <c r="I46" s="518">
        <f>'[19]3B'!I12</f>
        <v>0</v>
      </c>
      <c r="J46" s="518">
        <f>'[19]3B'!J12</f>
        <v>0</v>
      </c>
      <c r="K46" s="745">
        <f t="shared" si="1"/>
        <v>2864</v>
      </c>
      <c r="L46" s="745">
        <f t="shared" si="2"/>
        <v>0</v>
      </c>
    </row>
    <row r="47" spans="1:12" ht="14.4">
      <c r="A47" s="800"/>
      <c r="B47" s="517" t="s">
        <v>541</v>
      </c>
      <c r="C47" s="514" t="s">
        <v>2013</v>
      </c>
      <c r="D47" s="518">
        <f>'[16]3B'!L47</f>
        <v>0</v>
      </c>
      <c r="E47" s="518">
        <f>'[19]3B'!E13</f>
        <v>331</v>
      </c>
      <c r="F47" s="745">
        <f t="shared" si="0"/>
        <v>331</v>
      </c>
      <c r="G47" s="518">
        <f>'[19]3B'!G13</f>
        <v>172</v>
      </c>
      <c r="H47" s="518">
        <f>'[19]3B'!H13</f>
        <v>159</v>
      </c>
      <c r="I47" s="518">
        <f>'[19]3B'!I13</f>
        <v>0</v>
      </c>
      <c r="J47" s="518">
        <f>'[19]3B'!J13</f>
        <v>0</v>
      </c>
      <c r="K47" s="745">
        <f t="shared" si="1"/>
        <v>331</v>
      </c>
      <c r="L47" s="745">
        <f t="shared" si="2"/>
        <v>0</v>
      </c>
    </row>
    <row r="48" spans="1:12" ht="14.4">
      <c r="A48" s="800"/>
      <c r="B48" s="517" t="s">
        <v>542</v>
      </c>
      <c r="C48" s="514" t="s">
        <v>2014</v>
      </c>
      <c r="D48" s="518">
        <f>'[16]3B'!L48</f>
        <v>0</v>
      </c>
      <c r="E48" s="518">
        <f>'[19]3B'!E14</f>
        <v>860</v>
      </c>
      <c r="F48" s="745">
        <f t="shared" si="0"/>
        <v>860</v>
      </c>
      <c r="G48" s="518">
        <f>'[19]3B'!G14</f>
        <v>310</v>
      </c>
      <c r="H48" s="518">
        <f>'[19]3B'!H14</f>
        <v>550</v>
      </c>
      <c r="I48" s="518">
        <f>'[19]3B'!I14</f>
        <v>0</v>
      </c>
      <c r="J48" s="518">
        <f>'[19]3B'!J14</f>
        <v>0</v>
      </c>
      <c r="K48" s="745">
        <f t="shared" si="1"/>
        <v>860</v>
      </c>
      <c r="L48" s="745">
        <f t="shared" si="2"/>
        <v>0</v>
      </c>
    </row>
    <row r="49" spans="1:12" ht="14.4">
      <c r="A49" s="800"/>
      <c r="B49" s="517" t="s">
        <v>543</v>
      </c>
      <c r="C49" s="511" t="s">
        <v>2015</v>
      </c>
      <c r="D49" s="518">
        <f>'[16]3B'!L49</f>
        <v>0</v>
      </c>
      <c r="E49" s="518">
        <f>'[19]3B'!E15</f>
        <v>4</v>
      </c>
      <c r="F49" s="745">
        <f t="shared" si="0"/>
        <v>4</v>
      </c>
      <c r="G49" s="518">
        <f>'[19]3B'!G15</f>
        <v>3</v>
      </c>
      <c r="H49" s="518">
        <f>'[19]3B'!H15</f>
        <v>1</v>
      </c>
      <c r="I49" s="518">
        <f>'[19]3B'!I15</f>
        <v>0</v>
      </c>
      <c r="J49" s="518">
        <f>'[19]3B'!J15</f>
        <v>0</v>
      </c>
      <c r="K49" s="745">
        <f t="shared" si="1"/>
        <v>4</v>
      </c>
      <c r="L49" s="745">
        <f t="shared" si="2"/>
        <v>0</v>
      </c>
    </row>
    <row r="50" spans="1:12" ht="14.4">
      <c r="A50" s="800"/>
      <c r="B50" s="517" t="s">
        <v>544</v>
      </c>
      <c r="C50" s="514" t="s">
        <v>2016</v>
      </c>
      <c r="D50" s="518">
        <f>'[16]3B'!L50</f>
        <v>0</v>
      </c>
      <c r="E50" s="518">
        <f>'[19]3B'!E16</f>
        <v>1016</v>
      </c>
      <c r="F50" s="745">
        <f t="shared" si="0"/>
        <v>1016</v>
      </c>
      <c r="G50" s="518">
        <f>'[19]3B'!G16</f>
        <v>581</v>
      </c>
      <c r="H50" s="518">
        <f>'[19]3B'!H16</f>
        <v>435</v>
      </c>
      <c r="I50" s="518">
        <f>'[19]3B'!I16</f>
        <v>0</v>
      </c>
      <c r="J50" s="518">
        <f>'[19]3B'!J16</f>
        <v>0</v>
      </c>
      <c r="K50" s="745">
        <f t="shared" si="1"/>
        <v>1016</v>
      </c>
      <c r="L50" s="745">
        <f t="shared" si="2"/>
        <v>0</v>
      </c>
    </row>
    <row r="51" spans="1:12" ht="14.4">
      <c r="A51" s="800"/>
      <c r="B51" s="517" t="s">
        <v>545</v>
      </c>
      <c r="C51" s="514" t="s">
        <v>2017</v>
      </c>
      <c r="D51" s="518">
        <f>'[16]3B'!L51</f>
        <v>0</v>
      </c>
      <c r="E51" s="518">
        <f>'[19]3B'!E17</f>
        <v>546</v>
      </c>
      <c r="F51" s="745">
        <f t="shared" si="0"/>
        <v>546</v>
      </c>
      <c r="G51" s="518">
        <f>'[19]3B'!G17</f>
        <v>280</v>
      </c>
      <c r="H51" s="518">
        <f>'[19]3B'!H17</f>
        <v>266</v>
      </c>
      <c r="I51" s="518">
        <f>'[19]3B'!I17</f>
        <v>0</v>
      </c>
      <c r="J51" s="518">
        <f>'[19]3B'!J17</f>
        <v>0</v>
      </c>
      <c r="K51" s="745">
        <f t="shared" si="1"/>
        <v>546</v>
      </c>
      <c r="L51" s="745">
        <f t="shared" si="2"/>
        <v>0</v>
      </c>
    </row>
    <row r="52" spans="1:12" ht="14.4">
      <c r="A52" s="800"/>
      <c r="B52" s="517" t="s">
        <v>546</v>
      </c>
      <c r="C52" s="511" t="s">
        <v>2018</v>
      </c>
      <c r="D52" s="518">
        <f>'[16]3B'!L52</f>
        <v>0</v>
      </c>
      <c r="E52" s="518">
        <f>'[19]3B'!E18</f>
        <v>84</v>
      </c>
      <c r="F52" s="745">
        <f t="shared" si="0"/>
        <v>84</v>
      </c>
      <c r="G52" s="518">
        <f>'[19]3B'!G18</f>
        <v>47</v>
      </c>
      <c r="H52" s="518">
        <f>'[19]3B'!H18</f>
        <v>37</v>
      </c>
      <c r="I52" s="518">
        <f>'[19]3B'!I18</f>
        <v>0</v>
      </c>
      <c r="J52" s="518">
        <f>'[19]3B'!J18</f>
        <v>0</v>
      </c>
      <c r="K52" s="745">
        <f t="shared" si="1"/>
        <v>84</v>
      </c>
      <c r="L52" s="745">
        <f t="shared" si="2"/>
        <v>0</v>
      </c>
    </row>
    <row r="53" spans="1:12" ht="14.4">
      <c r="A53" s="800"/>
      <c r="B53" s="517" t="s">
        <v>547</v>
      </c>
      <c r="C53" s="511" t="s">
        <v>2019</v>
      </c>
      <c r="D53" s="518">
        <f>'[16]3B'!L53</f>
        <v>0</v>
      </c>
      <c r="E53" s="518">
        <f>'[19]3B'!E19</f>
        <v>180</v>
      </c>
      <c r="F53" s="745">
        <f t="shared" si="0"/>
        <v>180</v>
      </c>
      <c r="G53" s="518">
        <f>'[19]3B'!G19</f>
        <v>63</v>
      </c>
      <c r="H53" s="518">
        <f>'[19]3B'!H19</f>
        <v>117</v>
      </c>
      <c r="I53" s="518">
        <f>'[19]3B'!I19</f>
        <v>0</v>
      </c>
      <c r="J53" s="518">
        <f>'[19]3B'!J19</f>
        <v>0</v>
      </c>
      <c r="K53" s="745">
        <f t="shared" si="1"/>
        <v>180</v>
      </c>
      <c r="L53" s="745">
        <f t="shared" si="2"/>
        <v>0</v>
      </c>
    </row>
    <row r="54" spans="1:12" ht="14.4">
      <c r="A54" s="800"/>
      <c r="B54" s="517" t="s">
        <v>548</v>
      </c>
      <c r="C54" s="514" t="s">
        <v>2020</v>
      </c>
      <c r="D54" s="518">
        <f>'[16]3B'!L54</f>
        <v>0</v>
      </c>
      <c r="E54" s="518">
        <f>'[19]3B'!E20</f>
        <v>172</v>
      </c>
      <c r="F54" s="745">
        <f t="shared" si="0"/>
        <v>172</v>
      </c>
      <c r="G54" s="518">
        <f>'[19]3B'!G20</f>
        <v>75</v>
      </c>
      <c r="H54" s="518">
        <f>'[19]3B'!H20</f>
        <v>97</v>
      </c>
      <c r="I54" s="518">
        <f>'[19]3B'!I20</f>
        <v>0</v>
      </c>
      <c r="J54" s="518">
        <f>'[19]3B'!J20</f>
        <v>0</v>
      </c>
      <c r="K54" s="745">
        <f t="shared" si="1"/>
        <v>172</v>
      </c>
      <c r="L54" s="745">
        <f t="shared" si="2"/>
        <v>0</v>
      </c>
    </row>
    <row r="55" spans="1:12" ht="14.4">
      <c r="A55" s="800"/>
      <c r="B55" s="517" t="s">
        <v>549</v>
      </c>
      <c r="C55" s="514" t="s">
        <v>2021</v>
      </c>
      <c r="D55" s="518">
        <f>'[16]3B'!L55</f>
        <v>0</v>
      </c>
      <c r="E55" s="518">
        <f>'[19]3B'!E21</f>
        <v>817</v>
      </c>
      <c r="F55" s="745">
        <f t="shared" si="0"/>
        <v>817</v>
      </c>
      <c r="G55" s="518">
        <f>'[19]3B'!G21</f>
        <v>297</v>
      </c>
      <c r="H55" s="518">
        <f>'[19]3B'!H21</f>
        <v>520</v>
      </c>
      <c r="I55" s="518">
        <f>'[19]3B'!I21</f>
        <v>0</v>
      </c>
      <c r="J55" s="518">
        <f>'[19]3B'!J21</f>
        <v>0</v>
      </c>
      <c r="K55" s="745">
        <f t="shared" si="1"/>
        <v>817</v>
      </c>
      <c r="L55" s="745">
        <f t="shared" si="2"/>
        <v>0</v>
      </c>
    </row>
    <row r="56" spans="1:12" ht="14.4">
      <c r="A56" s="800"/>
      <c r="B56" s="517" t="s">
        <v>550</v>
      </c>
      <c r="C56" s="514" t="s">
        <v>2022</v>
      </c>
      <c r="D56" s="518">
        <f>'[16]3B'!L56</f>
        <v>0</v>
      </c>
      <c r="E56" s="518">
        <f>'[19]3B'!E22</f>
        <v>11</v>
      </c>
      <c r="F56" s="745">
        <f t="shared" si="0"/>
        <v>11</v>
      </c>
      <c r="G56" s="518">
        <f>'[19]3B'!G22</f>
        <v>9</v>
      </c>
      <c r="H56" s="518">
        <f>'[19]3B'!H22</f>
        <v>2</v>
      </c>
      <c r="I56" s="518">
        <f>'[19]3B'!I22</f>
        <v>0</v>
      </c>
      <c r="J56" s="518">
        <f>'[19]3B'!J22</f>
        <v>0</v>
      </c>
      <c r="K56" s="745">
        <f t="shared" si="1"/>
        <v>11</v>
      </c>
      <c r="L56" s="745">
        <f t="shared" si="2"/>
        <v>0</v>
      </c>
    </row>
    <row r="57" spans="1:12" ht="14.4">
      <c r="A57" s="800"/>
      <c r="B57" s="517" t="s">
        <v>551</v>
      </c>
      <c r="C57" s="514" t="s">
        <v>2023</v>
      </c>
      <c r="D57" s="518">
        <f>'[16]3B'!L57</f>
        <v>0</v>
      </c>
      <c r="E57" s="518">
        <f>'[19]3B'!E23</f>
        <v>1608</v>
      </c>
      <c r="F57" s="745">
        <f t="shared" si="0"/>
        <v>1608</v>
      </c>
      <c r="G57" s="518">
        <f>'[19]3B'!G23</f>
        <v>632</v>
      </c>
      <c r="H57" s="518">
        <f>'[19]3B'!H23</f>
        <v>976</v>
      </c>
      <c r="I57" s="518">
        <f>'[19]3B'!I23</f>
        <v>0</v>
      </c>
      <c r="J57" s="518">
        <f>'[19]3B'!J23</f>
        <v>0</v>
      </c>
      <c r="K57" s="745">
        <f t="shared" si="1"/>
        <v>1608</v>
      </c>
      <c r="L57" s="745">
        <f t="shared" si="2"/>
        <v>0</v>
      </c>
    </row>
    <row r="58" spans="1:12" ht="14.4">
      <c r="A58" s="795" t="s">
        <v>1160</v>
      </c>
      <c r="B58" s="519" t="s">
        <v>535</v>
      </c>
      <c r="C58" s="511" t="s">
        <v>2007</v>
      </c>
      <c r="D58" s="520">
        <f>'[16]3B'!L58</f>
        <v>0</v>
      </c>
      <c r="E58" s="520">
        <f>'[20]3B'!E7</f>
        <v>3288</v>
      </c>
      <c r="F58" s="746">
        <f t="shared" si="0"/>
        <v>3288</v>
      </c>
      <c r="G58" s="520">
        <f>'[20]3B'!G7</f>
        <v>1031</v>
      </c>
      <c r="H58" s="520">
        <f>'[20]3B'!H7</f>
        <v>2257</v>
      </c>
      <c r="I58" s="520">
        <f>'[20]3B'!I7</f>
        <v>0</v>
      </c>
      <c r="J58" s="520">
        <f>'[20]3B'!J7</f>
        <v>0</v>
      </c>
      <c r="K58" s="746">
        <f t="shared" si="1"/>
        <v>3288</v>
      </c>
      <c r="L58" s="746">
        <f t="shared" si="2"/>
        <v>0</v>
      </c>
    </row>
    <row r="59" spans="1:12" ht="14.4">
      <c r="A59" s="801"/>
      <c r="B59" s="519" t="s">
        <v>536</v>
      </c>
      <c r="C59" s="511" t="s">
        <v>2008</v>
      </c>
      <c r="D59" s="520">
        <f>'[16]3B'!L59</f>
        <v>0</v>
      </c>
      <c r="E59" s="520">
        <f>'[20]3B'!E8</f>
        <v>5231</v>
      </c>
      <c r="F59" s="746">
        <f t="shared" si="0"/>
        <v>5231</v>
      </c>
      <c r="G59" s="520">
        <f>'[20]3B'!G8</f>
        <v>2483</v>
      </c>
      <c r="H59" s="520">
        <f>'[20]3B'!H8</f>
        <v>2748</v>
      </c>
      <c r="I59" s="520">
        <f>'[20]3B'!I8</f>
        <v>0</v>
      </c>
      <c r="J59" s="520">
        <f>'[20]3B'!J8</f>
        <v>0</v>
      </c>
      <c r="K59" s="746">
        <f t="shared" si="1"/>
        <v>5231</v>
      </c>
      <c r="L59" s="746">
        <f t="shared" si="2"/>
        <v>0</v>
      </c>
    </row>
    <row r="60" spans="1:12" ht="14.4">
      <c r="A60" s="801"/>
      <c r="B60" s="519" t="s">
        <v>537</v>
      </c>
      <c r="C60" s="511" t="s">
        <v>2009</v>
      </c>
      <c r="D60" s="520">
        <f>'[16]3B'!L60</f>
        <v>0</v>
      </c>
      <c r="E60" s="520">
        <f>'[20]3B'!E9</f>
        <v>1362</v>
      </c>
      <c r="F60" s="746">
        <f t="shared" si="0"/>
        <v>1362</v>
      </c>
      <c r="G60" s="520">
        <f>'[20]3B'!G9</f>
        <v>482</v>
      </c>
      <c r="H60" s="520">
        <f>'[20]3B'!H9</f>
        <v>880</v>
      </c>
      <c r="I60" s="520">
        <f>'[20]3B'!I9</f>
        <v>0</v>
      </c>
      <c r="J60" s="520">
        <f>'[20]3B'!J9</f>
        <v>0</v>
      </c>
      <c r="K60" s="746">
        <f t="shared" si="1"/>
        <v>1362</v>
      </c>
      <c r="L60" s="746">
        <f t="shared" si="2"/>
        <v>0</v>
      </c>
    </row>
    <row r="61" spans="1:12" ht="14.4">
      <c r="A61" s="801"/>
      <c r="B61" s="519" t="s">
        <v>538</v>
      </c>
      <c r="C61" s="511" t="s">
        <v>2010</v>
      </c>
      <c r="D61" s="520">
        <f>'[16]3B'!L61</f>
        <v>0</v>
      </c>
      <c r="E61" s="520">
        <f>'[20]3B'!E10</f>
        <v>63</v>
      </c>
      <c r="F61" s="746">
        <f t="shared" si="0"/>
        <v>63</v>
      </c>
      <c r="G61" s="520">
        <f>'[20]3B'!G10</f>
        <v>28</v>
      </c>
      <c r="H61" s="520">
        <f>'[20]3B'!H10</f>
        <v>35</v>
      </c>
      <c r="I61" s="520">
        <f>'[20]3B'!I10</f>
        <v>0</v>
      </c>
      <c r="J61" s="520">
        <f>'[20]3B'!J10</f>
        <v>0</v>
      </c>
      <c r="K61" s="746">
        <f t="shared" si="1"/>
        <v>63</v>
      </c>
      <c r="L61" s="746">
        <f t="shared" si="2"/>
        <v>0</v>
      </c>
    </row>
    <row r="62" spans="1:12" ht="14.4">
      <c r="A62" s="801"/>
      <c r="B62" s="519" t="s">
        <v>539</v>
      </c>
      <c r="C62" s="511" t="s">
        <v>2011</v>
      </c>
      <c r="D62" s="520">
        <f>'[16]3B'!L62</f>
        <v>0</v>
      </c>
      <c r="E62" s="520">
        <f>'[20]3B'!E11</f>
        <v>38</v>
      </c>
      <c r="F62" s="746">
        <f t="shared" si="0"/>
        <v>38</v>
      </c>
      <c r="G62" s="520">
        <f>'[20]3B'!G11</f>
        <v>13</v>
      </c>
      <c r="H62" s="520">
        <f>'[20]3B'!H11</f>
        <v>25</v>
      </c>
      <c r="I62" s="520">
        <f>'[20]3B'!I11</f>
        <v>0</v>
      </c>
      <c r="J62" s="520">
        <f>'[20]3B'!J11</f>
        <v>0</v>
      </c>
      <c r="K62" s="746">
        <f t="shared" si="1"/>
        <v>38</v>
      </c>
      <c r="L62" s="746">
        <f t="shared" si="2"/>
        <v>0</v>
      </c>
    </row>
    <row r="63" spans="1:12" ht="14.4">
      <c r="A63" s="801"/>
      <c r="B63" s="519" t="s">
        <v>540</v>
      </c>
      <c r="C63" s="514" t="s">
        <v>2012</v>
      </c>
      <c r="D63" s="520">
        <f>'[16]3B'!L63</f>
        <v>0</v>
      </c>
      <c r="E63" s="520">
        <f>'[20]3B'!E12</f>
        <v>564</v>
      </c>
      <c r="F63" s="746">
        <f t="shared" si="0"/>
        <v>564</v>
      </c>
      <c r="G63" s="520">
        <f>'[20]3B'!G12</f>
        <v>141</v>
      </c>
      <c r="H63" s="520">
        <f>'[20]3B'!H12</f>
        <v>423</v>
      </c>
      <c r="I63" s="520">
        <f>'[20]3B'!I12</f>
        <v>0</v>
      </c>
      <c r="J63" s="520">
        <f>'[20]3B'!J12</f>
        <v>0</v>
      </c>
      <c r="K63" s="746">
        <f t="shared" si="1"/>
        <v>564</v>
      </c>
      <c r="L63" s="746">
        <f t="shared" si="2"/>
        <v>0</v>
      </c>
    </row>
    <row r="64" spans="1:12" ht="14.4">
      <c r="A64" s="801"/>
      <c r="B64" s="519" t="s">
        <v>541</v>
      </c>
      <c r="C64" s="514" t="s">
        <v>2013</v>
      </c>
      <c r="D64" s="520">
        <f>'[16]3B'!L64</f>
        <v>0</v>
      </c>
      <c r="E64" s="520">
        <f>'[20]3B'!E13</f>
        <v>41</v>
      </c>
      <c r="F64" s="746">
        <f t="shared" si="0"/>
        <v>41</v>
      </c>
      <c r="G64" s="520">
        <f>'[20]3B'!G13</f>
        <v>9</v>
      </c>
      <c r="H64" s="520">
        <f>'[20]3B'!H13</f>
        <v>32</v>
      </c>
      <c r="I64" s="520">
        <f>'[20]3B'!I13</f>
        <v>0</v>
      </c>
      <c r="J64" s="520">
        <f>'[20]3B'!J13</f>
        <v>0</v>
      </c>
      <c r="K64" s="746">
        <f t="shared" si="1"/>
        <v>41</v>
      </c>
      <c r="L64" s="746">
        <f t="shared" si="2"/>
        <v>0</v>
      </c>
    </row>
    <row r="65" spans="1:12" ht="14.4">
      <c r="A65" s="801"/>
      <c r="B65" s="519" t="s">
        <v>542</v>
      </c>
      <c r="C65" s="514" t="s">
        <v>2014</v>
      </c>
      <c r="D65" s="520">
        <f>'[16]3B'!L65</f>
        <v>0</v>
      </c>
      <c r="E65" s="520">
        <f>'[20]3B'!E14</f>
        <v>661</v>
      </c>
      <c r="F65" s="746">
        <f t="shared" si="0"/>
        <v>661</v>
      </c>
      <c r="G65" s="520">
        <f>'[20]3B'!G14</f>
        <v>51</v>
      </c>
      <c r="H65" s="520">
        <f>'[20]3B'!H14</f>
        <v>610</v>
      </c>
      <c r="I65" s="520">
        <f>'[20]3B'!I14</f>
        <v>0</v>
      </c>
      <c r="J65" s="520">
        <f>'[20]3B'!J14</f>
        <v>0</v>
      </c>
      <c r="K65" s="746">
        <f t="shared" si="1"/>
        <v>661</v>
      </c>
      <c r="L65" s="746">
        <f t="shared" si="2"/>
        <v>0</v>
      </c>
    </row>
    <row r="66" spans="1:12" ht="14.4">
      <c r="A66" s="801"/>
      <c r="B66" s="519" t="s">
        <v>543</v>
      </c>
      <c r="C66" s="511" t="s">
        <v>2015</v>
      </c>
      <c r="D66" s="520">
        <f>'[16]3B'!L66</f>
        <v>0</v>
      </c>
      <c r="E66" s="520">
        <f>'[20]3B'!E15</f>
        <v>4</v>
      </c>
      <c r="F66" s="746">
        <f t="shared" si="0"/>
        <v>4</v>
      </c>
      <c r="G66" s="520">
        <f>'[20]3B'!G15</f>
        <v>0</v>
      </c>
      <c r="H66" s="520">
        <f>'[20]3B'!H15</f>
        <v>4</v>
      </c>
      <c r="I66" s="520">
        <f>'[20]3B'!I15</f>
        <v>0</v>
      </c>
      <c r="J66" s="520">
        <f>'[20]3B'!J15</f>
        <v>0</v>
      </c>
      <c r="K66" s="746">
        <f t="shared" si="1"/>
        <v>4</v>
      </c>
      <c r="L66" s="746">
        <f t="shared" si="2"/>
        <v>0</v>
      </c>
    </row>
    <row r="67" spans="1:12" ht="14.4">
      <c r="A67" s="801"/>
      <c r="B67" s="519" t="s">
        <v>544</v>
      </c>
      <c r="C67" s="514" t="s">
        <v>2016</v>
      </c>
      <c r="D67" s="520">
        <f>'[16]3B'!L67</f>
        <v>0</v>
      </c>
      <c r="E67" s="520">
        <f>'[20]3B'!E16</f>
        <v>43</v>
      </c>
      <c r="F67" s="746">
        <f t="shared" si="0"/>
        <v>43</v>
      </c>
      <c r="G67" s="520">
        <f>'[20]3B'!G16</f>
        <v>7</v>
      </c>
      <c r="H67" s="520">
        <f>'[20]3B'!H16</f>
        <v>36</v>
      </c>
      <c r="I67" s="520">
        <f>'[20]3B'!I16</f>
        <v>0</v>
      </c>
      <c r="J67" s="520">
        <f>'[20]3B'!J16</f>
        <v>0</v>
      </c>
      <c r="K67" s="746">
        <f t="shared" si="1"/>
        <v>43</v>
      </c>
      <c r="L67" s="746">
        <f t="shared" si="2"/>
        <v>0</v>
      </c>
    </row>
    <row r="68" spans="1:12" ht="14.4">
      <c r="A68" s="801"/>
      <c r="B68" s="519" t="s">
        <v>545</v>
      </c>
      <c r="C68" s="514" t="s">
        <v>2017</v>
      </c>
      <c r="D68" s="520">
        <f>'[16]3B'!L68</f>
        <v>0</v>
      </c>
      <c r="E68" s="520">
        <f>'[20]3B'!E17</f>
        <v>70</v>
      </c>
      <c r="F68" s="746">
        <f t="shared" si="0"/>
        <v>70</v>
      </c>
      <c r="G68" s="520">
        <f>'[20]3B'!G17</f>
        <v>12</v>
      </c>
      <c r="H68" s="520">
        <f>'[20]3B'!H17</f>
        <v>58</v>
      </c>
      <c r="I68" s="520">
        <f>'[20]3B'!I17</f>
        <v>0</v>
      </c>
      <c r="J68" s="520">
        <f>'[20]3B'!J17</f>
        <v>0</v>
      </c>
      <c r="K68" s="746">
        <f t="shared" si="1"/>
        <v>70</v>
      </c>
      <c r="L68" s="746">
        <f t="shared" si="2"/>
        <v>0</v>
      </c>
    </row>
    <row r="69" spans="1:12" ht="14.4">
      <c r="A69" s="801"/>
      <c r="B69" s="519" t="s">
        <v>546</v>
      </c>
      <c r="C69" s="511" t="s">
        <v>2018</v>
      </c>
      <c r="D69" s="520">
        <f>'[16]3B'!L69</f>
        <v>0</v>
      </c>
      <c r="E69" s="520">
        <f>'[20]3B'!E18</f>
        <v>33</v>
      </c>
      <c r="F69" s="746">
        <f t="shared" si="0"/>
        <v>33</v>
      </c>
      <c r="G69" s="520">
        <f>'[20]3B'!G18</f>
        <v>8</v>
      </c>
      <c r="H69" s="520">
        <f>'[20]3B'!H18</f>
        <v>25</v>
      </c>
      <c r="I69" s="520">
        <f>'[20]3B'!I18</f>
        <v>0</v>
      </c>
      <c r="J69" s="520">
        <f>'[20]3B'!J18</f>
        <v>0</v>
      </c>
      <c r="K69" s="746">
        <f t="shared" si="1"/>
        <v>33</v>
      </c>
      <c r="L69" s="746">
        <f t="shared" si="2"/>
        <v>0</v>
      </c>
    </row>
    <row r="70" spans="1:12" ht="14.4">
      <c r="A70" s="801"/>
      <c r="B70" s="519" t="s">
        <v>547</v>
      </c>
      <c r="C70" s="511" t="s">
        <v>2019</v>
      </c>
      <c r="D70" s="520">
        <f>'[16]3B'!L70</f>
        <v>0</v>
      </c>
      <c r="E70" s="520">
        <f>'[20]3B'!E19</f>
        <v>13</v>
      </c>
      <c r="F70" s="746">
        <f t="shared" si="0"/>
        <v>13</v>
      </c>
      <c r="G70" s="520">
        <f>'[20]3B'!G19</f>
        <v>0</v>
      </c>
      <c r="H70" s="520">
        <f>'[20]3B'!H19</f>
        <v>13</v>
      </c>
      <c r="I70" s="520">
        <f>'[20]3B'!I19</f>
        <v>0</v>
      </c>
      <c r="J70" s="520">
        <f>'[20]3B'!J19</f>
        <v>0</v>
      </c>
      <c r="K70" s="746">
        <f t="shared" si="1"/>
        <v>13</v>
      </c>
      <c r="L70" s="746">
        <f t="shared" si="2"/>
        <v>0</v>
      </c>
    </row>
    <row r="71" spans="1:12" ht="14.4">
      <c r="A71" s="801"/>
      <c r="B71" s="519" t="s">
        <v>548</v>
      </c>
      <c r="C71" s="514" t="s">
        <v>2020</v>
      </c>
      <c r="D71" s="520">
        <f>'[16]3B'!L71</f>
        <v>0</v>
      </c>
      <c r="E71" s="520">
        <f>'[20]3B'!E20</f>
        <v>46</v>
      </c>
      <c r="F71" s="746">
        <f t="shared" ref="F71:F151" si="3">E71+D71</f>
        <v>46</v>
      </c>
      <c r="G71" s="520">
        <f>'[20]3B'!G20</f>
        <v>8</v>
      </c>
      <c r="H71" s="520">
        <f>'[20]3B'!H20</f>
        <v>38</v>
      </c>
      <c r="I71" s="520">
        <f>'[20]3B'!I20</f>
        <v>0</v>
      </c>
      <c r="J71" s="520">
        <f>'[20]3B'!J20</f>
        <v>0</v>
      </c>
      <c r="K71" s="746">
        <f t="shared" ref="K71:K134" si="4">SUM(G71:J71)</f>
        <v>46</v>
      </c>
      <c r="L71" s="746">
        <f t="shared" si="2"/>
        <v>0</v>
      </c>
    </row>
    <row r="72" spans="1:12" ht="14.4">
      <c r="A72" s="801"/>
      <c r="B72" s="519" t="s">
        <v>549</v>
      </c>
      <c r="C72" s="514" t="s">
        <v>2021</v>
      </c>
      <c r="D72" s="520">
        <f>'[16]3B'!L72</f>
        <v>0</v>
      </c>
      <c r="E72" s="520">
        <f>'[20]3B'!E21</f>
        <v>51</v>
      </c>
      <c r="F72" s="746">
        <f t="shared" si="3"/>
        <v>51</v>
      </c>
      <c r="G72" s="520">
        <f>'[20]3B'!G21</f>
        <v>18</v>
      </c>
      <c r="H72" s="520">
        <f>'[20]3B'!H21</f>
        <v>33</v>
      </c>
      <c r="I72" s="520">
        <f>'[20]3B'!I21</f>
        <v>0</v>
      </c>
      <c r="J72" s="520">
        <f>'[20]3B'!J21</f>
        <v>0</v>
      </c>
      <c r="K72" s="746">
        <f t="shared" si="4"/>
        <v>51</v>
      </c>
      <c r="L72" s="746">
        <f t="shared" ref="L72:L152" si="5">F72-K72</f>
        <v>0</v>
      </c>
    </row>
    <row r="73" spans="1:12" ht="14.4">
      <c r="A73" s="801"/>
      <c r="B73" s="519" t="s">
        <v>550</v>
      </c>
      <c r="C73" s="514" t="s">
        <v>2022</v>
      </c>
      <c r="D73" s="520">
        <f>'[16]3B'!L73</f>
        <v>0</v>
      </c>
      <c r="E73" s="520">
        <f>'[20]3B'!E22</f>
        <v>111</v>
      </c>
      <c r="F73" s="746">
        <f t="shared" si="3"/>
        <v>111</v>
      </c>
      <c r="G73" s="520">
        <f>'[20]3B'!G22</f>
        <v>11</v>
      </c>
      <c r="H73" s="520">
        <f>'[20]3B'!H22</f>
        <v>100</v>
      </c>
      <c r="I73" s="520">
        <f>'[20]3B'!I22</f>
        <v>0</v>
      </c>
      <c r="J73" s="520">
        <f>'[20]3B'!J22</f>
        <v>0</v>
      </c>
      <c r="K73" s="746">
        <f t="shared" si="4"/>
        <v>111</v>
      </c>
      <c r="L73" s="746">
        <f t="shared" si="5"/>
        <v>0</v>
      </c>
    </row>
    <row r="74" spans="1:12" ht="14.4">
      <c r="A74" s="801"/>
      <c r="B74" s="519" t="s">
        <v>551</v>
      </c>
      <c r="C74" s="514" t="s">
        <v>2023</v>
      </c>
      <c r="D74" s="520">
        <f>'[16]3B'!L74</f>
        <v>0</v>
      </c>
      <c r="E74" s="520">
        <f>'[20]3B'!E23</f>
        <v>24</v>
      </c>
      <c r="F74" s="746">
        <f t="shared" si="3"/>
        <v>24</v>
      </c>
      <c r="G74" s="520">
        <f>'[20]3B'!G23</f>
        <v>16</v>
      </c>
      <c r="H74" s="520">
        <f>'[20]3B'!H23</f>
        <v>8</v>
      </c>
      <c r="I74" s="520">
        <f>'[20]3B'!I23</f>
        <v>0</v>
      </c>
      <c r="J74" s="520">
        <f>'[20]3B'!J23</f>
        <v>0</v>
      </c>
      <c r="K74" s="746">
        <f t="shared" si="4"/>
        <v>24</v>
      </c>
      <c r="L74" s="746">
        <f t="shared" si="5"/>
        <v>0</v>
      </c>
    </row>
    <row r="75" spans="1:12" ht="14.4">
      <c r="A75" s="802" t="s">
        <v>1161</v>
      </c>
      <c r="B75" s="521" t="s">
        <v>535</v>
      </c>
      <c r="C75" s="511" t="s">
        <v>2007</v>
      </c>
      <c r="D75" s="522">
        <f>'[16]3B'!L75</f>
        <v>24</v>
      </c>
      <c r="E75" s="522">
        <f>'[21]3B'!E7</f>
        <v>9257</v>
      </c>
      <c r="F75" s="747">
        <f t="shared" si="3"/>
        <v>9281</v>
      </c>
      <c r="G75" s="522">
        <f>'[21]3B'!G7</f>
        <v>4461</v>
      </c>
      <c r="H75" s="522">
        <f>'[21]3B'!H7</f>
        <v>4796</v>
      </c>
      <c r="I75" s="522">
        <f>'[21]3B'!I7</f>
        <v>0</v>
      </c>
      <c r="J75" s="522">
        <f>'[21]3B'!J7</f>
        <v>0</v>
      </c>
      <c r="K75" s="747">
        <f t="shared" si="4"/>
        <v>9257</v>
      </c>
      <c r="L75" s="747">
        <f t="shared" si="5"/>
        <v>24</v>
      </c>
    </row>
    <row r="76" spans="1:12" ht="14.4">
      <c r="A76" s="802"/>
      <c r="B76" s="521" t="s">
        <v>536</v>
      </c>
      <c r="C76" s="511" t="s">
        <v>2008</v>
      </c>
      <c r="D76" s="522">
        <f>'[16]3B'!L76</f>
        <v>14</v>
      </c>
      <c r="E76" s="522">
        <f>'[21]3B'!E8</f>
        <v>3980</v>
      </c>
      <c r="F76" s="747">
        <f t="shared" si="3"/>
        <v>3994</v>
      </c>
      <c r="G76" s="522">
        <f>'[21]3B'!G8</f>
        <v>3411</v>
      </c>
      <c r="H76" s="522">
        <f>'[21]3B'!H8</f>
        <v>571</v>
      </c>
      <c r="I76" s="522">
        <f>'[21]3B'!I8</f>
        <v>0</v>
      </c>
      <c r="J76" s="522">
        <f>'[21]3B'!J8</f>
        <v>0</v>
      </c>
      <c r="K76" s="747">
        <f t="shared" si="4"/>
        <v>3982</v>
      </c>
      <c r="L76" s="747">
        <f t="shared" si="5"/>
        <v>12</v>
      </c>
    </row>
    <row r="77" spans="1:12" ht="14.4">
      <c r="A77" s="802"/>
      <c r="B77" s="521" t="s">
        <v>537</v>
      </c>
      <c r="C77" s="511" t="s">
        <v>2009</v>
      </c>
      <c r="D77" s="522">
        <f>'[16]3B'!L77</f>
        <v>23</v>
      </c>
      <c r="E77" s="522">
        <f>'[21]3B'!E9</f>
        <v>4102</v>
      </c>
      <c r="F77" s="747">
        <f t="shared" si="3"/>
        <v>4125</v>
      </c>
      <c r="G77" s="522">
        <f>'[21]3B'!G9</f>
        <v>1474</v>
      </c>
      <c r="H77" s="522">
        <f>'[21]3B'!H9</f>
        <v>2050</v>
      </c>
      <c r="I77" s="522">
        <f>'[21]3B'!I9</f>
        <v>575</v>
      </c>
      <c r="J77" s="522">
        <f>'[21]3B'!J9</f>
        <v>0</v>
      </c>
      <c r="K77" s="747">
        <f t="shared" si="4"/>
        <v>4099</v>
      </c>
      <c r="L77" s="747">
        <f t="shared" si="5"/>
        <v>26</v>
      </c>
    </row>
    <row r="78" spans="1:12" ht="14.4">
      <c r="A78" s="802"/>
      <c r="B78" s="521" t="s">
        <v>538</v>
      </c>
      <c r="C78" s="511" t="s">
        <v>2010</v>
      </c>
      <c r="D78" s="522">
        <f>'[16]3B'!L78</f>
        <v>15</v>
      </c>
      <c r="E78" s="522">
        <f>'[21]3B'!E10</f>
        <v>1093</v>
      </c>
      <c r="F78" s="747">
        <f t="shared" si="3"/>
        <v>1108</v>
      </c>
      <c r="G78" s="522">
        <f>'[21]3B'!G10</f>
        <v>289</v>
      </c>
      <c r="H78" s="522">
        <f>'[21]3B'!H10</f>
        <v>799</v>
      </c>
      <c r="I78" s="522">
        <f>'[21]3B'!I10</f>
        <v>5</v>
      </c>
      <c r="J78" s="522">
        <f>'[21]3B'!J10</f>
        <v>0</v>
      </c>
      <c r="K78" s="747">
        <f t="shared" si="4"/>
        <v>1093</v>
      </c>
      <c r="L78" s="747">
        <f t="shared" si="5"/>
        <v>15</v>
      </c>
    </row>
    <row r="79" spans="1:12" ht="14.4">
      <c r="A79" s="802"/>
      <c r="B79" s="521" t="s">
        <v>539</v>
      </c>
      <c r="C79" s="511" t="s">
        <v>2011</v>
      </c>
      <c r="D79" s="522">
        <f>'[16]3B'!L79</f>
        <v>5</v>
      </c>
      <c r="E79" s="522">
        <f>'[21]3B'!E11</f>
        <v>388</v>
      </c>
      <c r="F79" s="747">
        <f t="shared" si="3"/>
        <v>393</v>
      </c>
      <c r="G79" s="522">
        <f>'[21]3B'!G11</f>
        <v>16</v>
      </c>
      <c r="H79" s="522">
        <f>'[21]3B'!H11</f>
        <v>366</v>
      </c>
      <c r="I79" s="522">
        <f>'[21]3B'!I11</f>
        <v>6</v>
      </c>
      <c r="J79" s="522">
        <f>'[21]3B'!J11</f>
        <v>0</v>
      </c>
      <c r="K79" s="747">
        <f t="shared" si="4"/>
        <v>388</v>
      </c>
      <c r="L79" s="747">
        <f t="shared" si="5"/>
        <v>5</v>
      </c>
    </row>
    <row r="80" spans="1:12" ht="14.4">
      <c r="A80" s="802"/>
      <c r="B80" s="521" t="s">
        <v>540</v>
      </c>
      <c r="C80" s="514" t="s">
        <v>2012</v>
      </c>
      <c r="D80" s="522">
        <f>'[16]3B'!L80</f>
        <v>19</v>
      </c>
      <c r="E80" s="522">
        <f>'[21]3B'!E12</f>
        <v>3186</v>
      </c>
      <c r="F80" s="747">
        <f t="shared" si="3"/>
        <v>3205</v>
      </c>
      <c r="G80" s="522">
        <f>'[21]3B'!G12</f>
        <v>1964</v>
      </c>
      <c r="H80" s="522">
        <f>'[21]3B'!H12</f>
        <v>1221</v>
      </c>
      <c r="I80" s="522">
        <f>'[21]3B'!I12</f>
        <v>0</v>
      </c>
      <c r="J80" s="522">
        <f>'[21]3B'!J12</f>
        <v>0</v>
      </c>
      <c r="K80" s="747">
        <f t="shared" si="4"/>
        <v>3185</v>
      </c>
      <c r="L80" s="747">
        <f t="shared" si="5"/>
        <v>20</v>
      </c>
    </row>
    <row r="81" spans="1:17" ht="14.4">
      <c r="A81" s="802"/>
      <c r="B81" s="521" t="s">
        <v>541</v>
      </c>
      <c r="C81" s="514" t="s">
        <v>2013</v>
      </c>
      <c r="D81" s="522">
        <f>'[16]3B'!L81</f>
        <v>19</v>
      </c>
      <c r="E81" s="522">
        <f>'[21]3B'!E13</f>
        <v>198</v>
      </c>
      <c r="F81" s="747">
        <f t="shared" si="3"/>
        <v>217</v>
      </c>
      <c r="G81" s="522">
        <f>'[21]3B'!G13</f>
        <v>158</v>
      </c>
      <c r="H81" s="522">
        <f>'[21]3B'!H13</f>
        <v>40</v>
      </c>
      <c r="I81" s="522">
        <f>'[21]3B'!I13</f>
        <v>0</v>
      </c>
      <c r="J81" s="522">
        <f>'[21]3B'!J13</f>
        <v>0</v>
      </c>
      <c r="K81" s="747">
        <f t="shared" si="4"/>
        <v>198</v>
      </c>
      <c r="L81" s="747">
        <f t="shared" si="5"/>
        <v>19</v>
      </c>
    </row>
    <row r="82" spans="1:17" ht="14.4">
      <c r="A82" s="802"/>
      <c r="B82" s="521" t="s">
        <v>542</v>
      </c>
      <c r="C82" s="514" t="s">
        <v>2014</v>
      </c>
      <c r="D82" s="522">
        <f>'[16]3B'!L82</f>
        <v>23</v>
      </c>
      <c r="E82" s="522">
        <f>'[21]3B'!E14</f>
        <v>3626</v>
      </c>
      <c r="F82" s="747">
        <f t="shared" si="3"/>
        <v>3649</v>
      </c>
      <c r="G82" s="522">
        <f>'[21]3B'!G14</f>
        <v>2382</v>
      </c>
      <c r="H82" s="522">
        <f>'[21]3B'!H14</f>
        <v>1244</v>
      </c>
      <c r="I82" s="522">
        <f>'[21]3B'!I14</f>
        <v>0</v>
      </c>
      <c r="J82" s="522">
        <f>'[21]3B'!J14</f>
        <v>0</v>
      </c>
      <c r="K82" s="747">
        <f t="shared" si="4"/>
        <v>3626</v>
      </c>
      <c r="L82" s="747">
        <f t="shared" si="5"/>
        <v>23</v>
      </c>
    </row>
    <row r="83" spans="1:17" ht="14.4">
      <c r="A83" s="802"/>
      <c r="B83" s="521" t="s">
        <v>543</v>
      </c>
      <c r="C83" s="511" t="s">
        <v>2015</v>
      </c>
      <c r="D83" s="522">
        <f>'[16]3B'!L83</f>
        <v>1</v>
      </c>
      <c r="E83" s="522">
        <f>'[21]3B'!E15</f>
        <v>559</v>
      </c>
      <c r="F83" s="747">
        <f t="shared" si="3"/>
        <v>560</v>
      </c>
      <c r="G83" s="522">
        <f>'[21]3B'!G15</f>
        <v>125</v>
      </c>
      <c r="H83" s="522">
        <f>'[21]3B'!H15</f>
        <v>434</v>
      </c>
      <c r="I83" s="522">
        <f>'[21]3B'!I15</f>
        <v>0</v>
      </c>
      <c r="J83" s="522">
        <f>'[21]3B'!J15</f>
        <v>0</v>
      </c>
      <c r="K83" s="747">
        <f t="shared" si="4"/>
        <v>559</v>
      </c>
      <c r="L83" s="747">
        <f t="shared" si="5"/>
        <v>1</v>
      </c>
    </row>
    <row r="84" spans="1:17" ht="14.4">
      <c r="A84" s="802"/>
      <c r="B84" s="521" t="s">
        <v>544</v>
      </c>
      <c r="C84" s="514" t="s">
        <v>2016</v>
      </c>
      <c r="D84" s="522">
        <f>'[16]3B'!L84</f>
        <v>4</v>
      </c>
      <c r="E84" s="522">
        <f>'[21]3B'!E16</f>
        <v>260</v>
      </c>
      <c r="F84" s="747">
        <f t="shared" si="3"/>
        <v>264</v>
      </c>
      <c r="G84" s="522">
        <f>'[21]3B'!G16</f>
        <v>186</v>
      </c>
      <c r="H84" s="522">
        <f>'[21]3B'!H16</f>
        <v>74</v>
      </c>
      <c r="I84" s="522">
        <f>'[21]3B'!I16</f>
        <v>0</v>
      </c>
      <c r="J84" s="522">
        <f>'[21]3B'!J16</f>
        <v>0</v>
      </c>
      <c r="K84" s="747">
        <f t="shared" si="4"/>
        <v>260</v>
      </c>
      <c r="L84" s="747">
        <f t="shared" si="5"/>
        <v>4</v>
      </c>
    </row>
    <row r="85" spans="1:17" ht="14.4">
      <c r="A85" s="802"/>
      <c r="B85" s="521" t="s">
        <v>545</v>
      </c>
      <c r="C85" s="514" t="s">
        <v>2017</v>
      </c>
      <c r="D85" s="522">
        <f>'[16]3B'!L85</f>
        <v>8</v>
      </c>
      <c r="E85" s="522">
        <f>'[21]3B'!E17</f>
        <v>5</v>
      </c>
      <c r="F85" s="747">
        <f t="shared" si="3"/>
        <v>13</v>
      </c>
      <c r="G85" s="522">
        <f>'[21]3B'!G17</f>
        <v>2</v>
      </c>
      <c r="H85" s="522">
        <f>'[21]3B'!H17</f>
        <v>3</v>
      </c>
      <c r="I85" s="522">
        <f>'[21]3B'!I17</f>
        <v>0</v>
      </c>
      <c r="J85" s="522">
        <f>'[21]3B'!J17</f>
        <v>0</v>
      </c>
      <c r="K85" s="747">
        <f t="shared" si="4"/>
        <v>5</v>
      </c>
      <c r="L85" s="747">
        <f t="shared" si="5"/>
        <v>8</v>
      </c>
    </row>
    <row r="86" spans="1:17" ht="14.4">
      <c r="A86" s="802"/>
      <c r="B86" s="521" t="s">
        <v>546</v>
      </c>
      <c r="C86" s="511" t="s">
        <v>2018</v>
      </c>
      <c r="D86" s="522">
        <f>'[16]3B'!L86</f>
        <v>2</v>
      </c>
      <c r="E86" s="522">
        <f>'[21]3B'!E18</f>
        <v>68</v>
      </c>
      <c r="F86" s="747">
        <f t="shared" si="3"/>
        <v>70</v>
      </c>
      <c r="G86" s="522">
        <f>'[21]3B'!G18</f>
        <v>38</v>
      </c>
      <c r="H86" s="522">
        <f>'[21]3B'!H18</f>
        <v>30</v>
      </c>
      <c r="I86" s="522">
        <f>'[21]3B'!I18</f>
        <v>0</v>
      </c>
      <c r="J86" s="522">
        <f>'[21]3B'!J18</f>
        <v>0</v>
      </c>
      <c r="K86" s="747">
        <f t="shared" si="4"/>
        <v>68</v>
      </c>
      <c r="L86" s="747">
        <f t="shared" si="5"/>
        <v>2</v>
      </c>
    </row>
    <row r="87" spans="1:17" ht="14.4">
      <c r="A87" s="802"/>
      <c r="B87" s="521" t="s">
        <v>547</v>
      </c>
      <c r="C87" s="511" t="s">
        <v>2019</v>
      </c>
      <c r="D87" s="522">
        <f>'[16]3B'!L87</f>
        <v>1</v>
      </c>
      <c r="E87" s="522">
        <f>'[21]3B'!E19</f>
        <v>2</v>
      </c>
      <c r="F87" s="747">
        <f t="shared" si="3"/>
        <v>3</v>
      </c>
      <c r="G87" s="522">
        <f>'[21]3B'!G19</f>
        <v>0</v>
      </c>
      <c r="H87" s="522">
        <f>'[21]3B'!H19</f>
        <v>2</v>
      </c>
      <c r="I87" s="522">
        <f>'[21]3B'!I19</f>
        <v>0</v>
      </c>
      <c r="J87" s="522">
        <f>'[21]3B'!J19</f>
        <v>0</v>
      </c>
      <c r="K87" s="747">
        <f t="shared" si="4"/>
        <v>2</v>
      </c>
      <c r="L87" s="747">
        <f t="shared" si="5"/>
        <v>1</v>
      </c>
    </row>
    <row r="88" spans="1:17" ht="14.4">
      <c r="A88" s="802"/>
      <c r="B88" s="521" t="s">
        <v>548</v>
      </c>
      <c r="C88" s="514" t="s">
        <v>2020</v>
      </c>
      <c r="D88" s="522">
        <f>'[16]3B'!L88</f>
        <v>12</v>
      </c>
      <c r="E88" s="522">
        <f>'[21]3B'!E20</f>
        <v>221</v>
      </c>
      <c r="F88" s="747">
        <f t="shared" si="3"/>
        <v>233</v>
      </c>
      <c r="G88" s="522">
        <f>'[21]3B'!G20</f>
        <v>100</v>
      </c>
      <c r="H88" s="522">
        <f>'[21]3B'!H20</f>
        <v>121</v>
      </c>
      <c r="I88" s="522">
        <f>'[21]3B'!I20</f>
        <v>0</v>
      </c>
      <c r="J88" s="522">
        <f>'[21]3B'!J20</f>
        <v>0</v>
      </c>
      <c r="K88" s="747">
        <f t="shared" si="4"/>
        <v>221</v>
      </c>
      <c r="L88" s="747">
        <f t="shared" si="5"/>
        <v>12</v>
      </c>
    </row>
    <row r="89" spans="1:17" ht="14.4">
      <c r="A89" s="802"/>
      <c r="B89" s="521" t="s">
        <v>549</v>
      </c>
      <c r="C89" s="514" t="s">
        <v>2021</v>
      </c>
      <c r="D89" s="522">
        <f>'[16]3B'!L89</f>
        <v>10</v>
      </c>
      <c r="E89" s="522">
        <f>'[21]3B'!E21</f>
        <v>1035</v>
      </c>
      <c r="F89" s="747">
        <f t="shared" si="3"/>
        <v>1045</v>
      </c>
      <c r="G89" s="522">
        <f>'[21]3B'!G21</f>
        <v>333</v>
      </c>
      <c r="H89" s="522">
        <f>'[21]3B'!H21</f>
        <v>702</v>
      </c>
      <c r="I89" s="522">
        <f>'[21]3B'!I21</f>
        <v>0</v>
      </c>
      <c r="J89" s="522">
        <f>'[21]3B'!J21</f>
        <v>0</v>
      </c>
      <c r="K89" s="747">
        <f t="shared" si="4"/>
        <v>1035</v>
      </c>
      <c r="L89" s="747">
        <f t="shared" si="5"/>
        <v>10</v>
      </c>
    </row>
    <row r="90" spans="1:17" ht="14.4">
      <c r="A90" s="802"/>
      <c r="B90" s="521" t="s">
        <v>550</v>
      </c>
      <c r="C90" s="514" t="s">
        <v>2022</v>
      </c>
      <c r="D90" s="522">
        <f>'[16]3B'!L90</f>
        <v>13</v>
      </c>
      <c r="E90" s="522">
        <f>'[21]3B'!E22</f>
        <v>847</v>
      </c>
      <c r="F90" s="747">
        <f t="shared" si="3"/>
        <v>860</v>
      </c>
      <c r="G90" s="522">
        <f>'[21]3B'!G22</f>
        <v>258</v>
      </c>
      <c r="H90" s="522">
        <f>'[21]3B'!H22</f>
        <v>589</v>
      </c>
      <c r="I90" s="522">
        <f>'[21]3B'!I22</f>
        <v>0</v>
      </c>
      <c r="J90" s="522">
        <f>'[21]3B'!J22</f>
        <v>0</v>
      </c>
      <c r="K90" s="747">
        <f t="shared" si="4"/>
        <v>847</v>
      </c>
      <c r="L90" s="747">
        <f t="shared" si="5"/>
        <v>13</v>
      </c>
    </row>
    <row r="91" spans="1:17" ht="14.4">
      <c r="A91" s="802"/>
      <c r="B91" s="521" t="s">
        <v>551</v>
      </c>
      <c r="C91" s="514" t="s">
        <v>2023</v>
      </c>
      <c r="D91" s="522">
        <f>'[16]3B'!L91</f>
        <v>9</v>
      </c>
      <c r="E91" s="522">
        <f>'[21]3B'!E23</f>
        <v>3245</v>
      </c>
      <c r="F91" s="747">
        <f t="shared" si="3"/>
        <v>3254</v>
      </c>
      <c r="G91" s="522">
        <f>'[21]3B'!G23</f>
        <v>1341</v>
      </c>
      <c r="H91" s="522">
        <f>'[21]3B'!H23</f>
        <v>1889</v>
      </c>
      <c r="I91" s="522">
        <f>'[21]3B'!I23</f>
        <v>15</v>
      </c>
      <c r="J91" s="522">
        <f>'[21]3B'!J23</f>
        <v>0</v>
      </c>
      <c r="K91" s="747">
        <f t="shared" si="4"/>
        <v>3245</v>
      </c>
      <c r="L91" s="747">
        <f t="shared" si="5"/>
        <v>9</v>
      </c>
    </row>
    <row r="92" spans="1:17" ht="14.4">
      <c r="A92" s="799" t="s">
        <v>1162</v>
      </c>
      <c r="B92" s="517" t="s">
        <v>535</v>
      </c>
      <c r="C92" s="511" t="s">
        <v>2007</v>
      </c>
      <c r="D92" s="518">
        <f>'[16]3B'!L92</f>
        <v>0</v>
      </c>
      <c r="E92" s="518">
        <f>'[22]3B'!E7</f>
        <v>3382</v>
      </c>
      <c r="F92" s="745">
        <f t="shared" si="3"/>
        <v>3382</v>
      </c>
      <c r="G92" s="518">
        <f>'[22]3B'!G7</f>
        <v>2987</v>
      </c>
      <c r="H92" s="518">
        <f>'[22]3B'!H7</f>
        <v>395</v>
      </c>
      <c r="I92" s="518">
        <f>'[22]3B'!I7</f>
        <v>0</v>
      </c>
      <c r="J92" s="518">
        <f>'[22]3B'!J7</f>
        <v>0</v>
      </c>
      <c r="K92" s="745">
        <f t="shared" si="4"/>
        <v>3382</v>
      </c>
      <c r="L92" s="745">
        <f t="shared" si="5"/>
        <v>0</v>
      </c>
      <c r="P92" s="523"/>
      <c r="Q92" s="523"/>
    </row>
    <row r="93" spans="1:17" ht="14.4">
      <c r="A93" s="799"/>
      <c r="B93" s="517" t="s">
        <v>536</v>
      </c>
      <c r="C93" s="511" t="s">
        <v>2008</v>
      </c>
      <c r="D93" s="518">
        <f>'[16]3B'!L93</f>
        <v>0</v>
      </c>
      <c r="E93" s="518">
        <f>'[22]3B'!E8</f>
        <v>3266</v>
      </c>
      <c r="F93" s="745">
        <f t="shared" si="3"/>
        <v>3266</v>
      </c>
      <c r="G93" s="518">
        <f>'[22]3B'!G8</f>
        <v>2842</v>
      </c>
      <c r="H93" s="518">
        <f>'[22]3B'!H8</f>
        <v>424</v>
      </c>
      <c r="I93" s="518">
        <f>'[22]3B'!I8</f>
        <v>0</v>
      </c>
      <c r="J93" s="518">
        <f>'[22]3B'!J8</f>
        <v>0</v>
      </c>
      <c r="K93" s="745">
        <f t="shared" si="4"/>
        <v>3266</v>
      </c>
      <c r="L93" s="745">
        <f t="shared" si="5"/>
        <v>0</v>
      </c>
      <c r="P93" s="523"/>
      <c r="Q93" s="523"/>
    </row>
    <row r="94" spans="1:17" ht="14.4">
      <c r="A94" s="799"/>
      <c r="B94" s="517" t="s">
        <v>537</v>
      </c>
      <c r="C94" s="511" t="s">
        <v>2009</v>
      </c>
      <c r="D94" s="518">
        <f>'[16]3B'!L94</f>
        <v>0</v>
      </c>
      <c r="E94" s="518">
        <f>'[22]3B'!E9</f>
        <v>783</v>
      </c>
      <c r="F94" s="745">
        <f t="shared" si="3"/>
        <v>783</v>
      </c>
      <c r="G94" s="518">
        <f>'[22]3B'!G9</f>
        <v>603</v>
      </c>
      <c r="H94" s="518">
        <f>'[22]3B'!H9</f>
        <v>180</v>
      </c>
      <c r="I94" s="518">
        <f>'[22]3B'!I9</f>
        <v>0</v>
      </c>
      <c r="J94" s="518">
        <f>'[22]3B'!J9</f>
        <v>0</v>
      </c>
      <c r="K94" s="745">
        <f t="shared" si="4"/>
        <v>783</v>
      </c>
      <c r="L94" s="745">
        <f t="shared" si="5"/>
        <v>0</v>
      </c>
      <c r="P94" s="523"/>
      <c r="Q94" s="523"/>
    </row>
    <row r="95" spans="1:17" ht="14.4">
      <c r="A95" s="799"/>
      <c r="B95" s="517" t="s">
        <v>538</v>
      </c>
      <c r="C95" s="511" t="s">
        <v>2010</v>
      </c>
      <c r="D95" s="518">
        <f>'[16]3B'!L95</f>
        <v>0</v>
      </c>
      <c r="E95" s="518">
        <f>'[22]3B'!E10</f>
        <v>726</v>
      </c>
      <c r="F95" s="745">
        <f t="shared" si="3"/>
        <v>726</v>
      </c>
      <c r="G95" s="518">
        <f>'[22]3B'!G10</f>
        <v>643</v>
      </c>
      <c r="H95" s="518">
        <f>'[22]3B'!H10</f>
        <v>83</v>
      </c>
      <c r="I95" s="518">
        <f>'[22]3B'!I10</f>
        <v>0</v>
      </c>
      <c r="J95" s="518">
        <f>'[22]3B'!J10</f>
        <v>0</v>
      </c>
      <c r="K95" s="745">
        <f t="shared" si="4"/>
        <v>726</v>
      </c>
      <c r="L95" s="745">
        <f t="shared" si="5"/>
        <v>0</v>
      </c>
      <c r="P95" s="523"/>
      <c r="Q95" s="523"/>
    </row>
    <row r="96" spans="1:17" ht="14.4">
      <c r="A96" s="799"/>
      <c r="B96" s="517" t="s">
        <v>539</v>
      </c>
      <c r="C96" s="511" t="s">
        <v>2011</v>
      </c>
      <c r="D96" s="518">
        <f>'[16]3B'!L96</f>
        <v>0</v>
      </c>
      <c r="E96" s="518">
        <f>'[22]3B'!E11</f>
        <v>306</v>
      </c>
      <c r="F96" s="745">
        <f t="shared" si="3"/>
        <v>306</v>
      </c>
      <c r="G96" s="518">
        <f>'[22]3B'!G11</f>
        <v>230</v>
      </c>
      <c r="H96" s="518">
        <f>'[22]3B'!H11</f>
        <v>76</v>
      </c>
      <c r="I96" s="518">
        <f>'[22]3B'!I11</f>
        <v>0</v>
      </c>
      <c r="J96" s="518">
        <f>'[22]3B'!J11</f>
        <v>0</v>
      </c>
      <c r="K96" s="745">
        <f t="shared" si="4"/>
        <v>306</v>
      </c>
      <c r="L96" s="745">
        <f t="shared" si="5"/>
        <v>0</v>
      </c>
      <c r="P96" s="523"/>
      <c r="Q96" s="523"/>
    </row>
    <row r="97" spans="1:17" ht="14.4">
      <c r="A97" s="799"/>
      <c r="B97" s="517" t="s">
        <v>540</v>
      </c>
      <c r="C97" s="514" t="s">
        <v>2012</v>
      </c>
      <c r="D97" s="518">
        <f>'[16]3B'!L97</f>
        <v>0</v>
      </c>
      <c r="E97" s="518">
        <f>'[22]3B'!E12</f>
        <v>632</v>
      </c>
      <c r="F97" s="745">
        <f t="shared" si="3"/>
        <v>632</v>
      </c>
      <c r="G97" s="518">
        <f>'[22]3B'!G12</f>
        <v>514</v>
      </c>
      <c r="H97" s="518">
        <f>'[22]3B'!H12</f>
        <v>118</v>
      </c>
      <c r="I97" s="518">
        <f>'[22]3B'!I12</f>
        <v>0</v>
      </c>
      <c r="J97" s="518">
        <f>'[22]3B'!J12</f>
        <v>0</v>
      </c>
      <c r="K97" s="745">
        <f t="shared" si="4"/>
        <v>632</v>
      </c>
      <c r="L97" s="745">
        <f t="shared" si="5"/>
        <v>0</v>
      </c>
      <c r="P97" s="523"/>
      <c r="Q97" s="523"/>
    </row>
    <row r="98" spans="1:17" ht="14.4">
      <c r="A98" s="799"/>
      <c r="B98" s="517" t="s">
        <v>541</v>
      </c>
      <c r="C98" s="514" t="s">
        <v>2013</v>
      </c>
      <c r="D98" s="518">
        <f>'[16]3B'!L98</f>
        <v>0</v>
      </c>
      <c r="E98" s="518">
        <f>'[22]3B'!E13</f>
        <v>522</v>
      </c>
      <c r="F98" s="745">
        <f t="shared" si="3"/>
        <v>522</v>
      </c>
      <c r="G98" s="518">
        <f>'[22]3B'!G13</f>
        <v>418</v>
      </c>
      <c r="H98" s="518">
        <f>'[22]3B'!H13</f>
        <v>104</v>
      </c>
      <c r="I98" s="518">
        <f>'[22]3B'!I13</f>
        <v>0</v>
      </c>
      <c r="J98" s="518">
        <f>'[22]3B'!J13</f>
        <v>0</v>
      </c>
      <c r="K98" s="745">
        <f t="shared" si="4"/>
        <v>522</v>
      </c>
      <c r="L98" s="745">
        <f t="shared" si="5"/>
        <v>0</v>
      </c>
      <c r="P98" s="523"/>
      <c r="Q98" s="523"/>
    </row>
    <row r="99" spans="1:17" ht="14.4">
      <c r="A99" s="799"/>
      <c r="B99" s="517" t="s">
        <v>542</v>
      </c>
      <c r="C99" s="514" t="s">
        <v>2014</v>
      </c>
      <c r="D99" s="518">
        <f>'[16]3B'!L99</f>
        <v>0</v>
      </c>
      <c r="E99" s="518">
        <f>'[22]3B'!E14</f>
        <v>336</v>
      </c>
      <c r="F99" s="745">
        <f t="shared" si="3"/>
        <v>336</v>
      </c>
      <c r="G99" s="518">
        <f>'[22]3B'!G14</f>
        <v>211</v>
      </c>
      <c r="H99" s="518">
        <f>'[22]3B'!H14</f>
        <v>125</v>
      </c>
      <c r="I99" s="518">
        <f>'[22]3B'!I14</f>
        <v>0</v>
      </c>
      <c r="J99" s="518">
        <f>'[22]3B'!J14</f>
        <v>0</v>
      </c>
      <c r="K99" s="745">
        <f t="shared" si="4"/>
        <v>336</v>
      </c>
      <c r="L99" s="745">
        <f t="shared" si="5"/>
        <v>0</v>
      </c>
      <c r="P99" s="523"/>
      <c r="Q99" s="523"/>
    </row>
    <row r="100" spans="1:17" ht="14.4">
      <c r="A100" s="799"/>
      <c r="B100" s="517" t="s">
        <v>543</v>
      </c>
      <c r="C100" s="511" t="s">
        <v>2015</v>
      </c>
      <c r="D100" s="518">
        <f>'[16]3B'!L100</f>
        <v>0</v>
      </c>
      <c r="E100" s="518">
        <f>'[22]3B'!E15</f>
        <v>125</v>
      </c>
      <c r="F100" s="745">
        <f t="shared" si="3"/>
        <v>125</v>
      </c>
      <c r="G100" s="518">
        <f>'[22]3B'!G15</f>
        <v>89</v>
      </c>
      <c r="H100" s="518">
        <f>'[22]3B'!H15</f>
        <v>36</v>
      </c>
      <c r="I100" s="518">
        <f>'[22]3B'!I15</f>
        <v>0</v>
      </c>
      <c r="J100" s="518">
        <f>'[22]3B'!J15</f>
        <v>0</v>
      </c>
      <c r="K100" s="745">
        <f t="shared" si="4"/>
        <v>125</v>
      </c>
      <c r="L100" s="745">
        <f t="shared" si="5"/>
        <v>0</v>
      </c>
      <c r="P100" s="523"/>
      <c r="Q100" s="523"/>
    </row>
    <row r="101" spans="1:17" ht="14.4">
      <c r="A101" s="799"/>
      <c r="B101" s="517" t="s">
        <v>544</v>
      </c>
      <c r="C101" s="514" t="s">
        <v>2016</v>
      </c>
      <c r="D101" s="518">
        <f>'[16]3B'!L101</f>
        <v>0</v>
      </c>
      <c r="E101" s="518">
        <f>'[22]3B'!E16</f>
        <v>829</v>
      </c>
      <c r="F101" s="745">
        <f t="shared" si="3"/>
        <v>829</v>
      </c>
      <c r="G101" s="518">
        <f>'[22]3B'!G16</f>
        <v>755</v>
      </c>
      <c r="H101" s="518">
        <f>'[22]3B'!H16</f>
        <v>74</v>
      </c>
      <c r="I101" s="518">
        <f>'[22]3B'!I16</f>
        <v>0</v>
      </c>
      <c r="J101" s="518">
        <f>'[22]3B'!J16</f>
        <v>0</v>
      </c>
      <c r="K101" s="745">
        <f t="shared" si="4"/>
        <v>829</v>
      </c>
      <c r="L101" s="745">
        <f t="shared" si="5"/>
        <v>0</v>
      </c>
      <c r="P101" s="523"/>
      <c r="Q101" s="523"/>
    </row>
    <row r="102" spans="1:17" ht="14.4">
      <c r="A102" s="799"/>
      <c r="B102" s="517" t="s">
        <v>545</v>
      </c>
      <c r="C102" s="514" t="s">
        <v>2017</v>
      </c>
      <c r="D102" s="518">
        <f>'[16]3B'!L102</f>
        <v>0</v>
      </c>
      <c r="E102" s="518">
        <f>'[22]3B'!E17</f>
        <v>872</v>
      </c>
      <c r="F102" s="745">
        <f t="shared" si="3"/>
        <v>872</v>
      </c>
      <c r="G102" s="518">
        <f>'[22]3B'!G17</f>
        <v>810</v>
      </c>
      <c r="H102" s="518">
        <f>'[22]3B'!H17</f>
        <v>62</v>
      </c>
      <c r="I102" s="518">
        <f>'[22]3B'!I17</f>
        <v>0</v>
      </c>
      <c r="J102" s="518">
        <f>'[22]3B'!J17</f>
        <v>0</v>
      </c>
      <c r="K102" s="745">
        <f t="shared" si="4"/>
        <v>872</v>
      </c>
      <c r="L102" s="745">
        <f t="shared" si="5"/>
        <v>0</v>
      </c>
      <c r="P102" s="523"/>
      <c r="Q102" s="523"/>
    </row>
    <row r="103" spans="1:17" ht="14.4">
      <c r="A103" s="799"/>
      <c r="B103" s="517" t="s">
        <v>546</v>
      </c>
      <c r="C103" s="511" t="s">
        <v>2018</v>
      </c>
      <c r="D103" s="518">
        <f>'[16]3B'!L103</f>
        <v>0</v>
      </c>
      <c r="E103" s="518">
        <f>'[22]3B'!E18</f>
        <v>400</v>
      </c>
      <c r="F103" s="745">
        <f t="shared" si="3"/>
        <v>400</v>
      </c>
      <c r="G103" s="518">
        <f>'[22]3B'!G18</f>
        <v>349</v>
      </c>
      <c r="H103" s="518">
        <f>'[22]3B'!H18</f>
        <v>51</v>
      </c>
      <c r="I103" s="518">
        <f>'[22]3B'!I18</f>
        <v>0</v>
      </c>
      <c r="J103" s="518">
        <f>'[22]3B'!J18</f>
        <v>0</v>
      </c>
      <c r="K103" s="745">
        <f t="shared" si="4"/>
        <v>400</v>
      </c>
      <c r="L103" s="745">
        <f t="shared" si="5"/>
        <v>0</v>
      </c>
      <c r="P103" s="523"/>
      <c r="Q103" s="523"/>
    </row>
    <row r="104" spans="1:17" ht="14.4">
      <c r="A104" s="799"/>
      <c r="B104" s="517" t="s">
        <v>547</v>
      </c>
      <c r="C104" s="511" t="s">
        <v>2019</v>
      </c>
      <c r="D104" s="518">
        <f>'[16]3B'!L104</f>
        <v>0</v>
      </c>
      <c r="E104" s="518">
        <f>'[22]3B'!E19</f>
        <v>312</v>
      </c>
      <c r="F104" s="745">
        <f t="shared" si="3"/>
        <v>312</v>
      </c>
      <c r="G104" s="518">
        <f>'[22]3B'!G19</f>
        <v>262</v>
      </c>
      <c r="H104" s="518">
        <f>'[22]3B'!H19</f>
        <v>50</v>
      </c>
      <c r="I104" s="518">
        <f>'[22]3B'!I19</f>
        <v>0</v>
      </c>
      <c r="J104" s="518">
        <f>'[22]3B'!J19</f>
        <v>0</v>
      </c>
      <c r="K104" s="745">
        <f t="shared" si="4"/>
        <v>312</v>
      </c>
      <c r="L104" s="745">
        <f t="shared" si="5"/>
        <v>0</v>
      </c>
      <c r="P104" s="523"/>
      <c r="Q104" s="523"/>
    </row>
    <row r="105" spans="1:17" ht="14.4">
      <c r="A105" s="799"/>
      <c r="B105" s="517" t="s">
        <v>548</v>
      </c>
      <c r="C105" s="514" t="s">
        <v>2020</v>
      </c>
      <c r="D105" s="518">
        <f>'[16]3B'!L105</f>
        <v>0</v>
      </c>
      <c r="E105" s="518">
        <f>'[22]3B'!E20</f>
        <v>564</v>
      </c>
      <c r="F105" s="745">
        <f t="shared" si="3"/>
        <v>564</v>
      </c>
      <c r="G105" s="518">
        <f>'[22]3B'!G20</f>
        <v>500</v>
      </c>
      <c r="H105" s="518">
        <f>'[22]3B'!H20</f>
        <v>64</v>
      </c>
      <c r="I105" s="518">
        <f>'[22]3B'!I20</f>
        <v>0</v>
      </c>
      <c r="J105" s="518">
        <f>'[22]3B'!J20</f>
        <v>0</v>
      </c>
      <c r="K105" s="745">
        <f t="shared" si="4"/>
        <v>564</v>
      </c>
      <c r="L105" s="745">
        <f t="shared" si="5"/>
        <v>0</v>
      </c>
      <c r="P105" s="523"/>
      <c r="Q105" s="523"/>
    </row>
    <row r="106" spans="1:17" ht="14.4">
      <c r="A106" s="799"/>
      <c r="B106" s="517" t="s">
        <v>549</v>
      </c>
      <c r="C106" s="514" t="s">
        <v>2021</v>
      </c>
      <c r="D106" s="518">
        <f>'[16]3B'!L106</f>
        <v>0</v>
      </c>
      <c r="E106" s="518">
        <f>'[22]3B'!E21</f>
        <v>734</v>
      </c>
      <c r="F106" s="745">
        <f t="shared" si="3"/>
        <v>734</v>
      </c>
      <c r="G106" s="518">
        <f>'[22]3B'!G21</f>
        <v>672</v>
      </c>
      <c r="H106" s="518">
        <f>'[22]3B'!H21</f>
        <v>62</v>
      </c>
      <c r="I106" s="518">
        <f>'[22]3B'!I21</f>
        <v>0</v>
      </c>
      <c r="J106" s="518">
        <f>'[22]3B'!J21</f>
        <v>0</v>
      </c>
      <c r="K106" s="745">
        <f t="shared" si="4"/>
        <v>734</v>
      </c>
      <c r="L106" s="745">
        <f t="shared" si="5"/>
        <v>0</v>
      </c>
      <c r="P106" s="523"/>
      <c r="Q106" s="523"/>
    </row>
    <row r="107" spans="1:17" ht="14.4">
      <c r="A107" s="799"/>
      <c r="B107" s="517" t="s">
        <v>550</v>
      </c>
      <c r="C107" s="514" t="s">
        <v>2022</v>
      </c>
      <c r="D107" s="518">
        <f>'[16]3B'!L107</f>
        <v>0</v>
      </c>
      <c r="E107" s="518">
        <f>'[22]3B'!E22</f>
        <v>258</v>
      </c>
      <c r="F107" s="745">
        <f t="shared" si="3"/>
        <v>258</v>
      </c>
      <c r="G107" s="518">
        <f>'[22]3B'!G22</f>
        <v>212</v>
      </c>
      <c r="H107" s="518">
        <f>'[22]3B'!H22</f>
        <v>46</v>
      </c>
      <c r="I107" s="518">
        <f>'[22]3B'!I22</f>
        <v>0</v>
      </c>
      <c r="J107" s="518">
        <f>'[22]3B'!J22</f>
        <v>0</v>
      </c>
      <c r="K107" s="745">
        <f t="shared" si="4"/>
        <v>258</v>
      </c>
      <c r="L107" s="745">
        <f t="shared" si="5"/>
        <v>0</v>
      </c>
      <c r="P107" s="523"/>
      <c r="Q107" s="523"/>
    </row>
    <row r="108" spans="1:17" ht="14.4">
      <c r="A108" s="799"/>
      <c r="B108" s="517" t="s">
        <v>551</v>
      </c>
      <c r="C108" s="514" t="s">
        <v>2023</v>
      </c>
      <c r="D108" s="518">
        <f>'[16]3B'!L108</f>
        <v>0</v>
      </c>
      <c r="E108" s="518">
        <f>'[22]3B'!E23</f>
        <v>2453</v>
      </c>
      <c r="F108" s="745">
        <f t="shared" si="3"/>
        <v>2453</v>
      </c>
      <c r="G108" s="518">
        <f>'[22]3B'!G23</f>
        <v>2129</v>
      </c>
      <c r="H108" s="518">
        <f>'[22]3B'!H23</f>
        <v>324</v>
      </c>
      <c r="I108" s="518">
        <f>'[22]3B'!I23</f>
        <v>0</v>
      </c>
      <c r="J108" s="518">
        <f>'[22]3B'!J23</f>
        <v>0</v>
      </c>
      <c r="K108" s="745">
        <f t="shared" si="4"/>
        <v>2453</v>
      </c>
      <c r="L108" s="745">
        <f t="shared" si="5"/>
        <v>0</v>
      </c>
      <c r="P108" s="523"/>
      <c r="Q108" s="523"/>
    </row>
    <row r="109" spans="1:17" ht="14.4">
      <c r="A109" s="803" t="s">
        <v>2051</v>
      </c>
      <c r="B109" s="524" t="s">
        <v>535</v>
      </c>
      <c r="C109" s="511" t="s">
        <v>2007</v>
      </c>
      <c r="D109" s="525">
        <f>('[16]3B'!L109)-0</f>
        <v>0</v>
      </c>
      <c r="E109" s="525">
        <f>'[23]3B'!E7</f>
        <v>1336</v>
      </c>
      <c r="F109" s="748">
        <f t="shared" si="3"/>
        <v>1336</v>
      </c>
      <c r="G109" s="525">
        <f>'[23]3B'!G7</f>
        <v>423</v>
      </c>
      <c r="H109" s="525">
        <f>'[23]3B'!H7</f>
        <v>913</v>
      </c>
      <c r="I109" s="525">
        <f>'[23]3B'!I7</f>
        <v>0</v>
      </c>
      <c r="J109" s="525">
        <f>'[23]3B'!J7</f>
        <v>0</v>
      </c>
      <c r="K109" s="748">
        <f t="shared" si="4"/>
        <v>1336</v>
      </c>
      <c r="L109" s="748">
        <f t="shared" si="5"/>
        <v>0</v>
      </c>
      <c r="N109" s="729">
        <v>0</v>
      </c>
    </row>
    <row r="110" spans="1:17" ht="14.4">
      <c r="A110" s="803"/>
      <c r="B110" s="524" t="s">
        <v>536</v>
      </c>
      <c r="C110" s="511" t="s">
        <v>2008</v>
      </c>
      <c r="D110" s="525">
        <f>('[16]3B'!L110)-0</f>
        <v>0</v>
      </c>
      <c r="E110" s="525">
        <f>'[23]3B'!E8</f>
        <v>928</v>
      </c>
      <c r="F110" s="748">
        <f t="shared" si="3"/>
        <v>928</v>
      </c>
      <c r="G110" s="525">
        <f>'[23]3B'!G8</f>
        <v>220</v>
      </c>
      <c r="H110" s="525">
        <f>'[23]3B'!H8</f>
        <v>708</v>
      </c>
      <c r="I110" s="525">
        <f>'[23]3B'!I8</f>
        <v>0</v>
      </c>
      <c r="J110" s="525">
        <f>'[23]3B'!J8</f>
        <v>0</v>
      </c>
      <c r="K110" s="748">
        <f t="shared" si="4"/>
        <v>928</v>
      </c>
      <c r="L110" s="748">
        <f t="shared" si="5"/>
        <v>0</v>
      </c>
      <c r="N110" s="729">
        <v>0</v>
      </c>
    </row>
    <row r="111" spans="1:17" ht="14.4">
      <c r="A111" s="803"/>
      <c r="B111" s="524" t="s">
        <v>537</v>
      </c>
      <c r="C111" s="511" t="s">
        <v>2009</v>
      </c>
      <c r="D111" s="525">
        <f>('[16]3B'!L111)</f>
        <v>0</v>
      </c>
      <c r="E111" s="525">
        <f>'[23]3B'!E9</f>
        <v>522</v>
      </c>
      <c r="F111" s="748">
        <f t="shared" si="3"/>
        <v>522</v>
      </c>
      <c r="G111" s="525">
        <f>'[23]3B'!G9</f>
        <v>193</v>
      </c>
      <c r="H111" s="525">
        <f>'[23]3B'!H9</f>
        <v>329</v>
      </c>
      <c r="I111" s="525">
        <f>'[23]3B'!I9</f>
        <v>0</v>
      </c>
      <c r="J111" s="525">
        <f>'[23]3B'!J9</f>
        <v>0</v>
      </c>
      <c r="K111" s="748">
        <f t="shared" si="4"/>
        <v>522</v>
      </c>
      <c r="L111" s="748">
        <f t="shared" si="5"/>
        <v>0</v>
      </c>
      <c r="N111" s="729">
        <v>3</v>
      </c>
    </row>
    <row r="112" spans="1:17" ht="14.4">
      <c r="A112" s="803"/>
      <c r="B112" s="524" t="s">
        <v>538</v>
      </c>
      <c r="C112" s="511" t="s">
        <v>2010</v>
      </c>
      <c r="D112" s="525">
        <f>('[16]3B'!L112)-0</f>
        <v>0</v>
      </c>
      <c r="E112" s="525">
        <f>'[23]3B'!E10</f>
        <v>49</v>
      </c>
      <c r="F112" s="748">
        <f t="shared" si="3"/>
        <v>49</v>
      </c>
      <c r="G112" s="525">
        <f>'[23]3B'!G10</f>
        <v>22</v>
      </c>
      <c r="H112" s="525">
        <f>'[23]3B'!H10</f>
        <v>27</v>
      </c>
      <c r="I112" s="525">
        <f>'[23]3B'!I10</f>
        <v>0</v>
      </c>
      <c r="J112" s="525">
        <f>'[23]3B'!J10</f>
        <v>0</v>
      </c>
      <c r="K112" s="748">
        <f t="shared" si="4"/>
        <v>49</v>
      </c>
      <c r="L112" s="748">
        <f t="shared" si="5"/>
        <v>0</v>
      </c>
      <c r="N112" s="729">
        <v>0</v>
      </c>
    </row>
    <row r="113" spans="1:14" ht="14.4">
      <c r="A113" s="803"/>
      <c r="B113" s="524" t="s">
        <v>539</v>
      </c>
      <c r="C113" s="511" t="s">
        <v>2011</v>
      </c>
      <c r="D113" s="525">
        <f>('[16]3B'!L113)-0</f>
        <v>0</v>
      </c>
      <c r="E113" s="525">
        <f>'[23]3B'!E11</f>
        <v>82</v>
      </c>
      <c r="F113" s="748">
        <f t="shared" si="3"/>
        <v>82</v>
      </c>
      <c r="G113" s="525">
        <f>'[23]3B'!G11</f>
        <v>22</v>
      </c>
      <c r="H113" s="525">
        <f>'[23]3B'!H11</f>
        <v>60</v>
      </c>
      <c r="I113" s="525">
        <f>'[23]3B'!I11</f>
        <v>0</v>
      </c>
      <c r="J113" s="525">
        <f>'[23]3B'!J11</f>
        <v>0</v>
      </c>
      <c r="K113" s="748">
        <f t="shared" si="4"/>
        <v>82</v>
      </c>
      <c r="L113" s="748">
        <f t="shared" si="5"/>
        <v>0</v>
      </c>
      <c r="N113" s="729">
        <v>0</v>
      </c>
    </row>
    <row r="114" spans="1:14" ht="14.4">
      <c r="A114" s="803"/>
      <c r="B114" s="524" t="s">
        <v>540</v>
      </c>
      <c r="C114" s="514" t="s">
        <v>2012</v>
      </c>
      <c r="D114" s="525">
        <f>('[16]3B'!L114)-0</f>
        <v>0</v>
      </c>
      <c r="E114" s="525">
        <f>'[23]3B'!E12</f>
        <v>490</v>
      </c>
      <c r="F114" s="748">
        <f t="shared" si="3"/>
        <v>490</v>
      </c>
      <c r="G114" s="525">
        <f>'[23]3B'!G12</f>
        <v>198</v>
      </c>
      <c r="H114" s="525">
        <f>'[23]3B'!H12</f>
        <v>292</v>
      </c>
      <c r="I114" s="525">
        <f>'[23]3B'!I12</f>
        <v>0</v>
      </c>
      <c r="J114" s="525">
        <f>'[23]3B'!J12</f>
        <v>0</v>
      </c>
      <c r="K114" s="748">
        <f t="shared" si="4"/>
        <v>490</v>
      </c>
      <c r="L114" s="748">
        <f t="shared" si="5"/>
        <v>0</v>
      </c>
      <c r="N114" s="729">
        <v>0</v>
      </c>
    </row>
    <row r="115" spans="1:14" ht="14.4">
      <c r="A115" s="803"/>
      <c r="B115" s="524" t="s">
        <v>541</v>
      </c>
      <c r="C115" s="514" t="s">
        <v>2013</v>
      </c>
      <c r="D115" s="525">
        <f>('[16]3B'!L115)</f>
        <v>0</v>
      </c>
      <c r="E115" s="525">
        <f>'[23]3B'!E13</f>
        <v>467</v>
      </c>
      <c r="F115" s="748">
        <f t="shared" si="3"/>
        <v>467</v>
      </c>
      <c r="G115" s="525">
        <f>'[23]3B'!G13</f>
        <v>197</v>
      </c>
      <c r="H115" s="525">
        <f>'[23]3B'!H13</f>
        <v>270</v>
      </c>
      <c r="I115" s="525">
        <f>'[23]3B'!I13</f>
        <v>0</v>
      </c>
      <c r="J115" s="525">
        <f>'[23]3B'!J13</f>
        <v>0</v>
      </c>
      <c r="K115" s="748">
        <f t="shared" si="4"/>
        <v>467</v>
      </c>
      <c r="L115" s="748">
        <f t="shared" si="5"/>
        <v>0</v>
      </c>
      <c r="N115" s="729">
        <v>8</v>
      </c>
    </row>
    <row r="116" spans="1:14" ht="14.4">
      <c r="A116" s="803"/>
      <c r="B116" s="524" t="s">
        <v>542</v>
      </c>
      <c r="C116" s="514" t="s">
        <v>2014</v>
      </c>
      <c r="D116" s="525">
        <f>('[16]3B'!L116)-0</f>
        <v>0</v>
      </c>
      <c r="E116" s="525">
        <f>'[23]3B'!E14</f>
        <v>771</v>
      </c>
      <c r="F116" s="748">
        <f t="shared" si="3"/>
        <v>771</v>
      </c>
      <c r="G116" s="525">
        <f>'[23]3B'!G14</f>
        <v>327</v>
      </c>
      <c r="H116" s="525">
        <f>'[23]3B'!H14</f>
        <v>444</v>
      </c>
      <c r="I116" s="525">
        <f>'[23]3B'!I14</f>
        <v>0</v>
      </c>
      <c r="J116" s="525">
        <f>'[23]3B'!J14</f>
        <v>0</v>
      </c>
      <c r="K116" s="748">
        <f t="shared" si="4"/>
        <v>771</v>
      </c>
      <c r="L116" s="748">
        <f t="shared" si="5"/>
        <v>0</v>
      </c>
      <c r="N116" s="729">
        <v>0</v>
      </c>
    </row>
    <row r="117" spans="1:14" ht="14.4">
      <c r="A117" s="803"/>
      <c r="B117" s="524" t="s">
        <v>543</v>
      </c>
      <c r="C117" s="511" t="s">
        <v>2015</v>
      </c>
      <c r="D117" s="525">
        <f>('[16]3B'!L117)-0</f>
        <v>0</v>
      </c>
      <c r="E117" s="525">
        <f>'[23]3B'!E15</f>
        <v>0</v>
      </c>
      <c r="F117" s="748">
        <f t="shared" si="3"/>
        <v>0</v>
      </c>
      <c r="G117" s="525">
        <f>'[23]3B'!G15</f>
        <v>0</v>
      </c>
      <c r="H117" s="525">
        <f>'[23]3B'!H15</f>
        <v>0</v>
      </c>
      <c r="I117" s="525">
        <f>'[23]3B'!I15</f>
        <v>0</v>
      </c>
      <c r="J117" s="525">
        <f>'[23]3B'!J15</f>
        <v>0</v>
      </c>
      <c r="K117" s="748">
        <f t="shared" si="4"/>
        <v>0</v>
      </c>
      <c r="L117" s="748">
        <f t="shared" si="5"/>
        <v>0</v>
      </c>
      <c r="N117" s="729">
        <v>0</v>
      </c>
    </row>
    <row r="118" spans="1:14" ht="14.4">
      <c r="A118" s="803"/>
      <c r="B118" s="524" t="s">
        <v>544</v>
      </c>
      <c r="C118" s="514" t="s">
        <v>2016</v>
      </c>
      <c r="D118" s="525">
        <f>('[16]3B'!L118)-0</f>
        <v>0</v>
      </c>
      <c r="E118" s="525">
        <f>'[23]3B'!E16</f>
        <v>64</v>
      </c>
      <c r="F118" s="748">
        <f t="shared" si="3"/>
        <v>64</v>
      </c>
      <c r="G118" s="525">
        <f>'[23]3B'!G16</f>
        <v>34</v>
      </c>
      <c r="H118" s="525">
        <f>'[23]3B'!H16</f>
        <v>30</v>
      </c>
      <c r="I118" s="525">
        <f>'[23]3B'!I16</f>
        <v>0</v>
      </c>
      <c r="J118" s="525">
        <f>'[23]3B'!J16</f>
        <v>0</v>
      </c>
      <c r="K118" s="748">
        <f t="shared" si="4"/>
        <v>64</v>
      </c>
      <c r="L118" s="748">
        <f t="shared" si="5"/>
        <v>0</v>
      </c>
      <c r="N118" s="729">
        <v>0</v>
      </c>
    </row>
    <row r="119" spans="1:14" ht="14.4">
      <c r="A119" s="803"/>
      <c r="B119" s="524" t="s">
        <v>545</v>
      </c>
      <c r="C119" s="514" t="s">
        <v>2017</v>
      </c>
      <c r="D119" s="525">
        <f>('[16]3B'!L119)-0</f>
        <v>0</v>
      </c>
      <c r="E119" s="525">
        <f>'[23]3B'!E17</f>
        <v>459</v>
      </c>
      <c r="F119" s="748">
        <f t="shared" si="3"/>
        <v>459</v>
      </c>
      <c r="G119" s="525">
        <f>'[23]3B'!G17</f>
        <v>186</v>
      </c>
      <c r="H119" s="525">
        <f>'[23]3B'!H17</f>
        <v>273</v>
      </c>
      <c r="I119" s="525">
        <f>'[23]3B'!I17</f>
        <v>0</v>
      </c>
      <c r="J119" s="525">
        <f>'[23]3B'!J17</f>
        <v>0</v>
      </c>
      <c r="K119" s="748">
        <f t="shared" si="4"/>
        <v>459</v>
      </c>
      <c r="L119" s="748">
        <f t="shared" si="5"/>
        <v>0</v>
      </c>
      <c r="N119" s="729">
        <v>0</v>
      </c>
    </row>
    <row r="120" spans="1:14" ht="14.4">
      <c r="A120" s="803"/>
      <c r="B120" s="524" t="s">
        <v>546</v>
      </c>
      <c r="C120" s="511" t="s">
        <v>2018</v>
      </c>
      <c r="D120" s="525">
        <f>('[16]3B'!L120)</f>
        <v>0</v>
      </c>
      <c r="E120" s="525">
        <f>'[23]3B'!E18</f>
        <v>50</v>
      </c>
      <c r="F120" s="748">
        <f t="shared" si="3"/>
        <v>50</v>
      </c>
      <c r="G120" s="525">
        <f>'[23]3B'!G18</f>
        <v>26</v>
      </c>
      <c r="H120" s="525">
        <f>'[23]3B'!H18</f>
        <v>24</v>
      </c>
      <c r="I120" s="525">
        <f>'[23]3B'!I18</f>
        <v>0</v>
      </c>
      <c r="J120" s="525">
        <f>'[23]3B'!J18</f>
        <v>0</v>
      </c>
      <c r="K120" s="748">
        <f t="shared" si="4"/>
        <v>50</v>
      </c>
      <c r="L120" s="748">
        <f t="shared" si="5"/>
        <v>0</v>
      </c>
      <c r="N120" s="729">
        <v>1</v>
      </c>
    </row>
    <row r="121" spans="1:14" ht="14.4">
      <c r="A121" s="803"/>
      <c r="B121" s="524" t="s">
        <v>547</v>
      </c>
      <c r="C121" s="511" t="s">
        <v>2019</v>
      </c>
      <c r="D121" s="525">
        <f>('[16]3B'!L121)-0</f>
        <v>0</v>
      </c>
      <c r="E121" s="525">
        <f>'[23]3B'!E19</f>
        <v>22</v>
      </c>
      <c r="F121" s="748">
        <f t="shared" si="3"/>
        <v>22</v>
      </c>
      <c r="G121" s="525">
        <f>'[23]3B'!G19</f>
        <v>8</v>
      </c>
      <c r="H121" s="525">
        <f>'[23]3B'!H19</f>
        <v>14</v>
      </c>
      <c r="I121" s="525">
        <f>'[23]3B'!I19</f>
        <v>0</v>
      </c>
      <c r="J121" s="525">
        <f>'[23]3B'!J19</f>
        <v>0</v>
      </c>
      <c r="K121" s="748">
        <f t="shared" si="4"/>
        <v>22</v>
      </c>
      <c r="L121" s="748">
        <f t="shared" si="5"/>
        <v>0</v>
      </c>
      <c r="N121" s="729">
        <v>0</v>
      </c>
    </row>
    <row r="122" spans="1:14" ht="14.4">
      <c r="A122" s="803"/>
      <c r="B122" s="524" t="s">
        <v>548</v>
      </c>
      <c r="C122" s="514" t="s">
        <v>2020</v>
      </c>
      <c r="D122" s="525">
        <f>('[16]3B'!L122)-0</f>
        <v>0</v>
      </c>
      <c r="E122" s="525">
        <f>'[23]3B'!E20</f>
        <v>418</v>
      </c>
      <c r="F122" s="748">
        <f t="shared" si="3"/>
        <v>418</v>
      </c>
      <c r="G122" s="525">
        <f>'[23]3B'!G20</f>
        <v>153</v>
      </c>
      <c r="H122" s="525">
        <f>'[23]3B'!H20</f>
        <v>265</v>
      </c>
      <c r="I122" s="525">
        <f>'[23]3B'!I20</f>
        <v>0</v>
      </c>
      <c r="J122" s="525">
        <f>'[23]3B'!J20</f>
        <v>0</v>
      </c>
      <c r="K122" s="748">
        <f t="shared" si="4"/>
        <v>418</v>
      </c>
      <c r="L122" s="748">
        <f t="shared" si="5"/>
        <v>0</v>
      </c>
      <c r="N122" s="729">
        <v>0</v>
      </c>
    </row>
    <row r="123" spans="1:14" ht="14.4">
      <c r="A123" s="803"/>
      <c r="B123" s="524" t="s">
        <v>549</v>
      </c>
      <c r="C123" s="514" t="s">
        <v>2021</v>
      </c>
      <c r="D123" s="525">
        <f>('[16]3B'!L123)</f>
        <v>0</v>
      </c>
      <c r="E123" s="525">
        <f>'[23]3B'!E21</f>
        <v>239</v>
      </c>
      <c r="F123" s="748">
        <f t="shared" si="3"/>
        <v>239</v>
      </c>
      <c r="G123" s="525">
        <f>'[23]3B'!G21</f>
        <v>102</v>
      </c>
      <c r="H123" s="525">
        <f>'[23]3B'!H21</f>
        <v>137</v>
      </c>
      <c r="I123" s="525">
        <f>'[23]3B'!I21</f>
        <v>0</v>
      </c>
      <c r="J123" s="525">
        <f>'[23]3B'!J21</f>
        <v>0</v>
      </c>
      <c r="K123" s="748">
        <f t="shared" si="4"/>
        <v>239</v>
      </c>
      <c r="L123" s="748">
        <f t="shared" si="5"/>
        <v>0</v>
      </c>
      <c r="N123" s="729">
        <v>6</v>
      </c>
    </row>
    <row r="124" spans="1:14" ht="14.4">
      <c r="A124" s="803"/>
      <c r="B124" s="524" t="s">
        <v>550</v>
      </c>
      <c r="C124" s="514" t="s">
        <v>2022</v>
      </c>
      <c r="D124" s="525">
        <f>('[16]3B'!L124)-0</f>
        <v>0</v>
      </c>
      <c r="E124" s="525">
        <f>'[23]3B'!E22</f>
        <v>21</v>
      </c>
      <c r="F124" s="748">
        <f t="shared" si="3"/>
        <v>21</v>
      </c>
      <c r="G124" s="525">
        <f>'[23]3B'!G22</f>
        <v>7</v>
      </c>
      <c r="H124" s="525">
        <f>'[23]3B'!H22</f>
        <v>14</v>
      </c>
      <c r="I124" s="525">
        <f>'[23]3B'!I22</f>
        <v>0</v>
      </c>
      <c r="J124" s="525">
        <f>'[23]3B'!J22</f>
        <v>0</v>
      </c>
      <c r="K124" s="748">
        <f t="shared" si="4"/>
        <v>21</v>
      </c>
      <c r="L124" s="748">
        <f t="shared" si="5"/>
        <v>0</v>
      </c>
      <c r="N124" s="729">
        <v>0</v>
      </c>
    </row>
    <row r="125" spans="1:14" ht="14.4">
      <c r="A125" s="803"/>
      <c r="B125" s="524" t="s">
        <v>551</v>
      </c>
      <c r="C125" s="514" t="s">
        <v>2023</v>
      </c>
      <c r="D125" s="525">
        <f>('[16]3B'!L125)</f>
        <v>0</v>
      </c>
      <c r="E125" s="525">
        <f>'[23]3B'!E23</f>
        <v>2306</v>
      </c>
      <c r="F125" s="748">
        <f t="shared" si="3"/>
        <v>2306</v>
      </c>
      <c r="G125" s="525">
        <f>'[23]3B'!G23</f>
        <v>882</v>
      </c>
      <c r="H125" s="525">
        <f>'[23]3B'!H23</f>
        <v>1424</v>
      </c>
      <c r="I125" s="525">
        <f>'[23]3B'!I23</f>
        <v>0</v>
      </c>
      <c r="J125" s="525">
        <f>'[23]3B'!J23</f>
        <v>0</v>
      </c>
      <c r="K125" s="748">
        <f t="shared" si="4"/>
        <v>2306</v>
      </c>
      <c r="L125" s="748">
        <f t="shared" si="5"/>
        <v>0</v>
      </c>
      <c r="N125" s="729">
        <v>6</v>
      </c>
    </row>
    <row r="126" spans="1:14" ht="14.4">
      <c r="A126" s="804" t="s">
        <v>1163</v>
      </c>
      <c r="B126" s="526" t="s">
        <v>535</v>
      </c>
      <c r="C126" s="511" t="s">
        <v>2007</v>
      </c>
      <c r="D126" s="527">
        <f>'[16]3B'!L126</f>
        <v>0</v>
      </c>
      <c r="E126" s="527">
        <f>'[24]3B'!D9</f>
        <v>10804</v>
      </c>
      <c r="F126" s="749">
        <f t="shared" si="3"/>
        <v>10804</v>
      </c>
      <c r="G126" s="527">
        <f>'[24]3B'!F9</f>
        <v>6943</v>
      </c>
      <c r="H126" s="527">
        <f>'[24]3B'!G9</f>
        <v>3861</v>
      </c>
      <c r="I126" s="527">
        <f>'[24]3B'!H9</f>
        <v>0</v>
      </c>
      <c r="J126" s="527">
        <f>'[24]3B'!I9</f>
        <v>0</v>
      </c>
      <c r="K126" s="749">
        <f t="shared" si="4"/>
        <v>10804</v>
      </c>
      <c r="L126" s="749">
        <f t="shared" si="5"/>
        <v>0</v>
      </c>
    </row>
    <row r="127" spans="1:14" ht="14.4">
      <c r="A127" s="804"/>
      <c r="B127" s="526" t="s">
        <v>536</v>
      </c>
      <c r="C127" s="511" t="s">
        <v>2008</v>
      </c>
      <c r="D127" s="527">
        <f>'[16]3B'!L127</f>
        <v>0</v>
      </c>
      <c r="E127" s="527">
        <f>'[24]3B'!D10</f>
        <v>4598</v>
      </c>
      <c r="F127" s="749">
        <f t="shared" si="3"/>
        <v>4598</v>
      </c>
      <c r="G127" s="527">
        <f>'[24]3B'!F10</f>
        <v>2787</v>
      </c>
      <c r="H127" s="527">
        <f>'[24]3B'!G10</f>
        <v>1811</v>
      </c>
      <c r="I127" s="527">
        <f>'[24]3B'!H10</f>
        <v>0</v>
      </c>
      <c r="J127" s="527">
        <f>'[24]3B'!I10</f>
        <v>0</v>
      </c>
      <c r="K127" s="749">
        <f t="shared" si="4"/>
        <v>4598</v>
      </c>
      <c r="L127" s="749">
        <f t="shared" si="5"/>
        <v>0</v>
      </c>
    </row>
    <row r="128" spans="1:14" ht="14.4">
      <c r="A128" s="804"/>
      <c r="B128" s="526" t="s">
        <v>537</v>
      </c>
      <c r="C128" s="511" t="s">
        <v>2009</v>
      </c>
      <c r="D128" s="527">
        <f>'[16]3B'!L128</f>
        <v>0</v>
      </c>
      <c r="E128" s="527">
        <f>'[24]3B'!D11</f>
        <v>2184</v>
      </c>
      <c r="F128" s="749">
        <f t="shared" si="3"/>
        <v>2184</v>
      </c>
      <c r="G128" s="527">
        <f>'[24]3B'!F11</f>
        <v>1258</v>
      </c>
      <c r="H128" s="527">
        <f>'[24]3B'!G11</f>
        <v>926</v>
      </c>
      <c r="I128" s="527">
        <f>'[24]3B'!H11</f>
        <v>0</v>
      </c>
      <c r="J128" s="527">
        <f>'[24]3B'!I11</f>
        <v>0</v>
      </c>
      <c r="K128" s="749">
        <f t="shared" si="4"/>
        <v>2184</v>
      </c>
      <c r="L128" s="749">
        <f t="shared" si="5"/>
        <v>0</v>
      </c>
    </row>
    <row r="129" spans="1:12" ht="14.4">
      <c r="A129" s="804"/>
      <c r="B129" s="526" t="s">
        <v>538</v>
      </c>
      <c r="C129" s="511" t="s">
        <v>2010</v>
      </c>
      <c r="D129" s="527">
        <f>'[16]3B'!L129</f>
        <v>0</v>
      </c>
      <c r="E129" s="527">
        <f>'[24]3B'!D12</f>
        <v>139</v>
      </c>
      <c r="F129" s="749">
        <f t="shared" si="3"/>
        <v>139</v>
      </c>
      <c r="G129" s="527">
        <f>'[24]3B'!F12</f>
        <v>119</v>
      </c>
      <c r="H129" s="527">
        <f>'[24]3B'!G12</f>
        <v>20</v>
      </c>
      <c r="I129" s="527">
        <f>'[24]3B'!H12</f>
        <v>0</v>
      </c>
      <c r="J129" s="527">
        <f>'[24]3B'!I12</f>
        <v>0</v>
      </c>
      <c r="K129" s="749">
        <f t="shared" si="4"/>
        <v>139</v>
      </c>
      <c r="L129" s="749">
        <f t="shared" si="5"/>
        <v>0</v>
      </c>
    </row>
    <row r="130" spans="1:12" ht="14.4">
      <c r="A130" s="804"/>
      <c r="B130" s="526" t="s">
        <v>539</v>
      </c>
      <c r="C130" s="511" t="s">
        <v>2011</v>
      </c>
      <c r="D130" s="527">
        <f>'[16]3B'!L130</f>
        <v>0</v>
      </c>
      <c r="E130" s="527">
        <f>'[24]3B'!D13</f>
        <v>14</v>
      </c>
      <c r="F130" s="749">
        <f t="shared" si="3"/>
        <v>14</v>
      </c>
      <c r="G130" s="527">
        <f>'[24]3B'!F13</f>
        <v>6</v>
      </c>
      <c r="H130" s="527">
        <f>'[24]3B'!G13</f>
        <v>8</v>
      </c>
      <c r="I130" s="527">
        <f>'[24]3B'!H13</f>
        <v>0</v>
      </c>
      <c r="J130" s="527">
        <f>'[24]3B'!I13</f>
        <v>0</v>
      </c>
      <c r="K130" s="749">
        <f t="shared" si="4"/>
        <v>14</v>
      </c>
      <c r="L130" s="749">
        <f t="shared" si="5"/>
        <v>0</v>
      </c>
    </row>
    <row r="131" spans="1:12" ht="14.4">
      <c r="A131" s="804"/>
      <c r="B131" s="526" t="s">
        <v>540</v>
      </c>
      <c r="C131" s="514" t="s">
        <v>2012</v>
      </c>
      <c r="D131" s="527">
        <f>'[16]3B'!L131</f>
        <v>0</v>
      </c>
      <c r="E131" s="527">
        <f>'[24]3B'!D14</f>
        <v>772</v>
      </c>
      <c r="F131" s="749">
        <f t="shared" si="3"/>
        <v>772</v>
      </c>
      <c r="G131" s="527">
        <f>'[24]3B'!F14</f>
        <v>515</v>
      </c>
      <c r="H131" s="527">
        <f>'[24]3B'!G14</f>
        <v>257</v>
      </c>
      <c r="I131" s="527">
        <f>'[24]3B'!H14</f>
        <v>0</v>
      </c>
      <c r="J131" s="527">
        <f>'[24]3B'!I14</f>
        <v>0</v>
      </c>
      <c r="K131" s="749">
        <f t="shared" si="4"/>
        <v>772</v>
      </c>
      <c r="L131" s="749">
        <f t="shared" si="5"/>
        <v>0</v>
      </c>
    </row>
    <row r="132" spans="1:12" ht="14.4">
      <c r="A132" s="804"/>
      <c r="B132" s="526" t="s">
        <v>541</v>
      </c>
      <c r="C132" s="514" t="s">
        <v>2013</v>
      </c>
      <c r="D132" s="527">
        <f>'[16]3B'!L132</f>
        <v>0</v>
      </c>
      <c r="E132" s="527">
        <f>'[24]3B'!D15</f>
        <v>316</v>
      </c>
      <c r="F132" s="749">
        <f t="shared" si="3"/>
        <v>316</v>
      </c>
      <c r="G132" s="527">
        <f>'[24]3B'!F15</f>
        <v>263</v>
      </c>
      <c r="H132" s="527">
        <f>'[24]3B'!G15</f>
        <v>53</v>
      </c>
      <c r="I132" s="527">
        <f>'[24]3B'!H15</f>
        <v>0</v>
      </c>
      <c r="J132" s="527">
        <f>'[24]3B'!I15</f>
        <v>0</v>
      </c>
      <c r="K132" s="749">
        <f t="shared" si="4"/>
        <v>316</v>
      </c>
      <c r="L132" s="749">
        <f t="shared" si="5"/>
        <v>0</v>
      </c>
    </row>
    <row r="133" spans="1:12" ht="14.4">
      <c r="A133" s="804"/>
      <c r="B133" s="526" t="s">
        <v>542</v>
      </c>
      <c r="C133" s="514" t="s">
        <v>2014</v>
      </c>
      <c r="D133" s="527">
        <f>'[16]3B'!L133</f>
        <v>0</v>
      </c>
      <c r="E133" s="527">
        <f>'[24]3B'!D16</f>
        <v>634</v>
      </c>
      <c r="F133" s="749">
        <f t="shared" si="3"/>
        <v>634</v>
      </c>
      <c r="G133" s="527">
        <f>'[24]3B'!F16</f>
        <v>451</v>
      </c>
      <c r="H133" s="527">
        <f>'[24]3B'!G16</f>
        <v>183</v>
      </c>
      <c r="I133" s="527">
        <f>'[24]3B'!H16</f>
        <v>0</v>
      </c>
      <c r="J133" s="527">
        <f>'[24]3B'!I16</f>
        <v>0</v>
      </c>
      <c r="K133" s="749">
        <f t="shared" si="4"/>
        <v>634</v>
      </c>
      <c r="L133" s="749">
        <f t="shared" si="5"/>
        <v>0</v>
      </c>
    </row>
    <row r="134" spans="1:12" ht="14.4">
      <c r="A134" s="804"/>
      <c r="B134" s="526" t="s">
        <v>543</v>
      </c>
      <c r="C134" s="511" t="s">
        <v>2015</v>
      </c>
      <c r="D134" s="527">
        <f>'[16]3B'!L134</f>
        <v>0</v>
      </c>
      <c r="E134" s="527">
        <f>'[24]3B'!D17</f>
        <v>227</v>
      </c>
      <c r="F134" s="749">
        <f t="shared" si="3"/>
        <v>227</v>
      </c>
      <c r="G134" s="527">
        <f>'[24]3B'!F17</f>
        <v>177</v>
      </c>
      <c r="H134" s="527">
        <f>'[24]3B'!G17</f>
        <v>50</v>
      </c>
      <c r="I134" s="527">
        <f>'[24]3B'!H17</f>
        <v>0</v>
      </c>
      <c r="J134" s="527">
        <f>'[24]3B'!I17</f>
        <v>0</v>
      </c>
      <c r="K134" s="749">
        <f t="shared" si="4"/>
        <v>227</v>
      </c>
      <c r="L134" s="749">
        <f t="shared" si="5"/>
        <v>0</v>
      </c>
    </row>
    <row r="135" spans="1:12" ht="14.4">
      <c r="A135" s="804"/>
      <c r="B135" s="526" t="s">
        <v>544</v>
      </c>
      <c r="C135" s="514" t="s">
        <v>2016</v>
      </c>
      <c r="D135" s="527">
        <f>'[16]3B'!L135</f>
        <v>0</v>
      </c>
      <c r="E135" s="527">
        <f>'[24]3B'!D18</f>
        <v>174</v>
      </c>
      <c r="F135" s="749">
        <f t="shared" si="3"/>
        <v>174</v>
      </c>
      <c r="G135" s="527">
        <f>'[24]3B'!F18</f>
        <v>135</v>
      </c>
      <c r="H135" s="527">
        <f>'[24]3B'!G18</f>
        <v>39</v>
      </c>
      <c r="I135" s="527">
        <f>'[24]3B'!H18</f>
        <v>0</v>
      </c>
      <c r="J135" s="527">
        <f>'[24]3B'!I18</f>
        <v>0</v>
      </c>
      <c r="K135" s="749">
        <f t="shared" ref="K135:K198" si="6">SUM(G135:J135)</f>
        <v>174</v>
      </c>
      <c r="L135" s="749">
        <f t="shared" si="5"/>
        <v>0</v>
      </c>
    </row>
    <row r="136" spans="1:12" ht="14.4">
      <c r="A136" s="804"/>
      <c r="B136" s="526" t="s">
        <v>545</v>
      </c>
      <c r="C136" s="514" t="s">
        <v>2017</v>
      </c>
      <c r="D136" s="527">
        <f>'[16]3B'!L136</f>
        <v>0</v>
      </c>
      <c r="E136" s="527">
        <f>'[24]3B'!D19</f>
        <v>78</v>
      </c>
      <c r="F136" s="749">
        <f t="shared" si="3"/>
        <v>78</v>
      </c>
      <c r="G136" s="527">
        <f>'[24]3B'!F19</f>
        <v>52</v>
      </c>
      <c r="H136" s="527">
        <f>'[24]3B'!G19</f>
        <v>26</v>
      </c>
      <c r="I136" s="527">
        <f>'[24]3B'!H19</f>
        <v>0</v>
      </c>
      <c r="J136" s="527">
        <f>'[24]3B'!I19</f>
        <v>0</v>
      </c>
      <c r="K136" s="749">
        <f t="shared" si="6"/>
        <v>78</v>
      </c>
      <c r="L136" s="749">
        <f t="shared" si="5"/>
        <v>0</v>
      </c>
    </row>
    <row r="137" spans="1:12" ht="14.4">
      <c r="A137" s="804"/>
      <c r="B137" s="526" t="s">
        <v>546</v>
      </c>
      <c r="C137" s="511" t="s">
        <v>2018</v>
      </c>
      <c r="D137" s="527">
        <f>'[16]3B'!L137</f>
        <v>0</v>
      </c>
      <c r="E137" s="527">
        <f>'[24]3B'!D20</f>
        <v>54</v>
      </c>
      <c r="F137" s="749">
        <f t="shared" si="3"/>
        <v>54</v>
      </c>
      <c r="G137" s="527">
        <f>'[24]3B'!F20</f>
        <v>40</v>
      </c>
      <c r="H137" s="527">
        <f>'[24]3B'!G20</f>
        <v>14</v>
      </c>
      <c r="I137" s="527">
        <f>'[24]3B'!H20</f>
        <v>0</v>
      </c>
      <c r="J137" s="527">
        <f>'[24]3B'!I20</f>
        <v>0</v>
      </c>
      <c r="K137" s="749">
        <f t="shared" si="6"/>
        <v>54</v>
      </c>
      <c r="L137" s="749">
        <f t="shared" si="5"/>
        <v>0</v>
      </c>
    </row>
    <row r="138" spans="1:12" ht="14.4">
      <c r="A138" s="804"/>
      <c r="B138" s="526" t="s">
        <v>547</v>
      </c>
      <c r="C138" s="511" t="s">
        <v>2019</v>
      </c>
      <c r="D138" s="527">
        <f>'[16]3B'!L138</f>
        <v>0</v>
      </c>
      <c r="E138" s="527">
        <f>'[24]3B'!D21</f>
        <v>34</v>
      </c>
      <c r="F138" s="749">
        <f t="shared" si="3"/>
        <v>34</v>
      </c>
      <c r="G138" s="527">
        <f>'[24]3B'!F21</f>
        <v>23</v>
      </c>
      <c r="H138" s="527">
        <f>'[24]3B'!G21</f>
        <v>11</v>
      </c>
      <c r="I138" s="527">
        <f>'[24]3B'!H21</f>
        <v>0</v>
      </c>
      <c r="J138" s="527">
        <f>'[24]3B'!I21</f>
        <v>0</v>
      </c>
      <c r="K138" s="749">
        <f t="shared" si="6"/>
        <v>34</v>
      </c>
      <c r="L138" s="749">
        <f t="shared" si="5"/>
        <v>0</v>
      </c>
    </row>
    <row r="139" spans="1:12" ht="14.4">
      <c r="A139" s="804"/>
      <c r="B139" s="526" t="s">
        <v>548</v>
      </c>
      <c r="C139" s="514" t="s">
        <v>2020</v>
      </c>
      <c r="D139" s="527">
        <f>'[16]3B'!L139</f>
        <v>0</v>
      </c>
      <c r="E139" s="527">
        <f>'[24]3B'!D22</f>
        <v>83</v>
      </c>
      <c r="F139" s="749">
        <f t="shared" si="3"/>
        <v>83</v>
      </c>
      <c r="G139" s="527">
        <f>'[24]3B'!F22</f>
        <v>36</v>
      </c>
      <c r="H139" s="527">
        <f>'[24]3B'!G22</f>
        <v>47</v>
      </c>
      <c r="I139" s="527">
        <f>'[24]3B'!H22</f>
        <v>0</v>
      </c>
      <c r="J139" s="527">
        <f>'[24]3B'!I22</f>
        <v>0</v>
      </c>
      <c r="K139" s="749">
        <f t="shared" si="6"/>
        <v>83</v>
      </c>
      <c r="L139" s="749">
        <f t="shared" si="5"/>
        <v>0</v>
      </c>
    </row>
    <row r="140" spans="1:12" ht="14.4">
      <c r="A140" s="804"/>
      <c r="B140" s="526" t="s">
        <v>549</v>
      </c>
      <c r="C140" s="514" t="s">
        <v>2021</v>
      </c>
      <c r="D140" s="527">
        <f>'[16]3B'!L140</f>
        <v>0</v>
      </c>
      <c r="E140" s="527">
        <f>'[24]3B'!D23</f>
        <v>162</v>
      </c>
      <c r="F140" s="749">
        <f t="shared" si="3"/>
        <v>162</v>
      </c>
      <c r="G140" s="527">
        <f>'[24]3B'!F23</f>
        <v>91</v>
      </c>
      <c r="H140" s="527">
        <f>'[24]3B'!G23</f>
        <v>71</v>
      </c>
      <c r="I140" s="527">
        <f>'[24]3B'!H23</f>
        <v>0</v>
      </c>
      <c r="J140" s="527">
        <f>'[24]3B'!I23</f>
        <v>0</v>
      </c>
      <c r="K140" s="749">
        <f t="shared" si="6"/>
        <v>162</v>
      </c>
      <c r="L140" s="749">
        <f t="shared" si="5"/>
        <v>0</v>
      </c>
    </row>
    <row r="141" spans="1:12" ht="14.4">
      <c r="A141" s="804"/>
      <c r="B141" s="526" t="s">
        <v>550</v>
      </c>
      <c r="C141" s="514" t="s">
        <v>2022</v>
      </c>
      <c r="D141" s="527">
        <f>'[16]3B'!L141</f>
        <v>0</v>
      </c>
      <c r="E141" s="527">
        <f>'[24]3B'!D24</f>
        <v>48</v>
      </c>
      <c r="F141" s="749">
        <f t="shared" si="3"/>
        <v>48</v>
      </c>
      <c r="G141" s="527">
        <f>'[24]3B'!F24</f>
        <v>24</v>
      </c>
      <c r="H141" s="527">
        <f>'[24]3B'!G24</f>
        <v>24</v>
      </c>
      <c r="I141" s="527">
        <f>'[24]3B'!H24</f>
        <v>0</v>
      </c>
      <c r="J141" s="527">
        <f>'[24]3B'!I24</f>
        <v>0</v>
      </c>
      <c r="K141" s="749">
        <f t="shared" si="6"/>
        <v>48</v>
      </c>
      <c r="L141" s="749">
        <f t="shared" si="5"/>
        <v>0</v>
      </c>
    </row>
    <row r="142" spans="1:12" ht="14.4">
      <c r="A142" s="804"/>
      <c r="B142" s="526" t="s">
        <v>551</v>
      </c>
      <c r="C142" s="514" t="s">
        <v>2023</v>
      </c>
      <c r="D142" s="527">
        <f>'[16]3B'!L142</f>
        <v>0</v>
      </c>
      <c r="E142" s="527">
        <f>'[24]3B'!D25</f>
        <v>393</v>
      </c>
      <c r="F142" s="749">
        <f t="shared" si="3"/>
        <v>393</v>
      </c>
      <c r="G142" s="527">
        <f>'[24]3B'!F25</f>
        <v>302</v>
      </c>
      <c r="H142" s="527">
        <f>'[24]3B'!G25</f>
        <v>91</v>
      </c>
      <c r="I142" s="527">
        <f>'[24]3B'!H25</f>
        <v>0</v>
      </c>
      <c r="J142" s="527">
        <f>'[24]3B'!I25</f>
        <v>0</v>
      </c>
      <c r="K142" s="749">
        <f t="shared" si="6"/>
        <v>393</v>
      </c>
      <c r="L142" s="749">
        <f t="shared" si="5"/>
        <v>0</v>
      </c>
    </row>
    <row r="143" spans="1:12" ht="14.4">
      <c r="A143" s="793" t="s">
        <v>1164</v>
      </c>
      <c r="B143" s="528" t="s">
        <v>535</v>
      </c>
      <c r="C143" s="511" t="s">
        <v>2007</v>
      </c>
      <c r="D143" s="529">
        <f>'[16]3B'!L143</f>
        <v>0</v>
      </c>
      <c r="E143" s="529">
        <f>[25]BVNC!E7</f>
        <v>11390</v>
      </c>
      <c r="F143" s="750">
        <f t="shared" si="3"/>
        <v>11390</v>
      </c>
      <c r="G143" s="529">
        <f>[25]BVNC!G7</f>
        <v>8314</v>
      </c>
      <c r="H143" s="529">
        <f>[25]BVNC!H7</f>
        <v>3076</v>
      </c>
      <c r="I143" s="529">
        <f>[25]BVNC!I7</f>
        <v>0</v>
      </c>
      <c r="J143" s="529">
        <f>[25]BVNC!J7</f>
        <v>0</v>
      </c>
      <c r="K143" s="750">
        <f t="shared" si="6"/>
        <v>11390</v>
      </c>
      <c r="L143" s="750">
        <f t="shared" si="5"/>
        <v>0</v>
      </c>
    </row>
    <row r="144" spans="1:12" ht="14.4">
      <c r="A144" s="793"/>
      <c r="B144" s="528" t="s">
        <v>536</v>
      </c>
      <c r="C144" s="511" t="s">
        <v>2008</v>
      </c>
      <c r="D144" s="529">
        <f>'[16]3B'!L144</f>
        <v>0</v>
      </c>
      <c r="E144" s="529">
        <f>[25]BVNC!E8</f>
        <v>2144</v>
      </c>
      <c r="F144" s="750">
        <f t="shared" si="3"/>
        <v>2144</v>
      </c>
      <c r="G144" s="529">
        <f>[25]BVNC!G8</f>
        <v>1401</v>
      </c>
      <c r="H144" s="529">
        <f>[25]BVNC!H8</f>
        <v>743</v>
      </c>
      <c r="I144" s="529">
        <f>[25]BVNC!I8</f>
        <v>0</v>
      </c>
      <c r="J144" s="529">
        <f>[25]BVNC!J8</f>
        <v>0</v>
      </c>
      <c r="K144" s="750">
        <f t="shared" si="6"/>
        <v>2144</v>
      </c>
      <c r="L144" s="750">
        <f t="shared" si="5"/>
        <v>0</v>
      </c>
    </row>
    <row r="145" spans="1:12" ht="14.4">
      <c r="A145" s="793"/>
      <c r="B145" s="528" t="s">
        <v>537</v>
      </c>
      <c r="C145" s="511" t="s">
        <v>2009</v>
      </c>
      <c r="D145" s="529">
        <f>'[16]3B'!L145</f>
        <v>0</v>
      </c>
      <c r="E145" s="529">
        <f>[25]BVNC!E9</f>
        <v>1464</v>
      </c>
      <c r="F145" s="750">
        <f t="shared" si="3"/>
        <v>1464</v>
      </c>
      <c r="G145" s="529">
        <f>[25]BVNC!G9</f>
        <v>598</v>
      </c>
      <c r="H145" s="529">
        <f>[25]BVNC!H9</f>
        <v>866</v>
      </c>
      <c r="I145" s="529">
        <f>[25]BVNC!I9</f>
        <v>0</v>
      </c>
      <c r="J145" s="529">
        <f>[25]BVNC!J9</f>
        <v>0</v>
      </c>
      <c r="K145" s="750">
        <f t="shared" si="6"/>
        <v>1464</v>
      </c>
      <c r="L145" s="750">
        <f t="shared" si="5"/>
        <v>0</v>
      </c>
    </row>
    <row r="146" spans="1:12" ht="14.4">
      <c r="A146" s="793"/>
      <c r="B146" s="528" t="s">
        <v>538</v>
      </c>
      <c r="C146" s="511" t="s">
        <v>2010</v>
      </c>
      <c r="D146" s="529">
        <f>'[16]3B'!L146</f>
        <v>0</v>
      </c>
      <c r="E146" s="529">
        <f>[25]BVNC!E10</f>
        <v>79</v>
      </c>
      <c r="F146" s="750">
        <f t="shared" si="3"/>
        <v>79</v>
      </c>
      <c r="G146" s="529">
        <f>[25]BVNC!G10</f>
        <v>41</v>
      </c>
      <c r="H146" s="529">
        <f>[25]BVNC!H10</f>
        <v>38</v>
      </c>
      <c r="I146" s="529">
        <f>[25]BVNC!I10</f>
        <v>0</v>
      </c>
      <c r="J146" s="529">
        <f>[25]BVNC!J10</f>
        <v>0</v>
      </c>
      <c r="K146" s="750">
        <f t="shared" si="6"/>
        <v>79</v>
      </c>
      <c r="L146" s="750">
        <f t="shared" si="5"/>
        <v>0</v>
      </c>
    </row>
    <row r="147" spans="1:12" ht="14.4">
      <c r="A147" s="793"/>
      <c r="B147" s="528" t="s">
        <v>539</v>
      </c>
      <c r="C147" s="511" t="s">
        <v>2011</v>
      </c>
      <c r="D147" s="529">
        <f>'[16]3B'!L147</f>
        <v>0</v>
      </c>
      <c r="E147" s="529">
        <f>[25]BVNC!E11</f>
        <v>109</v>
      </c>
      <c r="F147" s="750">
        <f t="shared" si="3"/>
        <v>109</v>
      </c>
      <c r="G147" s="529">
        <f>[25]BVNC!G11</f>
        <v>74</v>
      </c>
      <c r="H147" s="529">
        <f>[25]BVNC!H11</f>
        <v>35</v>
      </c>
      <c r="I147" s="529">
        <f>[25]BVNC!I11</f>
        <v>0</v>
      </c>
      <c r="J147" s="529">
        <f>[25]BVNC!J11</f>
        <v>0</v>
      </c>
      <c r="K147" s="750">
        <f t="shared" si="6"/>
        <v>109</v>
      </c>
      <c r="L147" s="750">
        <f t="shared" si="5"/>
        <v>0</v>
      </c>
    </row>
    <row r="148" spans="1:12" ht="14.4">
      <c r="A148" s="793"/>
      <c r="B148" s="528" t="s">
        <v>540</v>
      </c>
      <c r="C148" s="514" t="s">
        <v>2012</v>
      </c>
      <c r="D148" s="529">
        <f>'[16]3B'!L148</f>
        <v>0</v>
      </c>
      <c r="E148" s="529">
        <f>[25]BVNC!E12</f>
        <v>2663</v>
      </c>
      <c r="F148" s="750">
        <f t="shared" si="3"/>
        <v>2663</v>
      </c>
      <c r="G148" s="529">
        <f>[25]BVNC!G12</f>
        <v>1739</v>
      </c>
      <c r="H148" s="529">
        <f>[25]BVNC!H12</f>
        <v>924</v>
      </c>
      <c r="I148" s="529">
        <f>[25]BVNC!I12</f>
        <v>0</v>
      </c>
      <c r="J148" s="529">
        <f>[25]BVNC!J12</f>
        <v>0</v>
      </c>
      <c r="K148" s="750">
        <f t="shared" si="6"/>
        <v>2663</v>
      </c>
      <c r="L148" s="750">
        <f t="shared" si="5"/>
        <v>0</v>
      </c>
    </row>
    <row r="149" spans="1:12" ht="14.4">
      <c r="A149" s="793"/>
      <c r="B149" s="528" t="s">
        <v>541</v>
      </c>
      <c r="C149" s="514" t="s">
        <v>2013</v>
      </c>
      <c r="D149" s="529">
        <f>'[16]3B'!L149</f>
        <v>0</v>
      </c>
      <c r="E149" s="529">
        <f>[25]BVNC!E13</f>
        <v>1286</v>
      </c>
      <c r="F149" s="750">
        <f t="shared" si="3"/>
        <v>1286</v>
      </c>
      <c r="G149" s="529">
        <f>[25]BVNC!G13</f>
        <v>839</v>
      </c>
      <c r="H149" s="529">
        <f>[25]BVNC!H13</f>
        <v>447</v>
      </c>
      <c r="I149" s="529">
        <f>[25]BVNC!I13</f>
        <v>0</v>
      </c>
      <c r="J149" s="529">
        <f>[25]BVNC!J13</f>
        <v>0</v>
      </c>
      <c r="K149" s="750">
        <f t="shared" si="6"/>
        <v>1286</v>
      </c>
      <c r="L149" s="750">
        <f t="shared" si="5"/>
        <v>0</v>
      </c>
    </row>
    <row r="150" spans="1:12" ht="14.4">
      <c r="A150" s="793"/>
      <c r="B150" s="528" t="s">
        <v>542</v>
      </c>
      <c r="C150" s="514" t="s">
        <v>2014</v>
      </c>
      <c r="D150" s="529">
        <f>'[16]3B'!L150</f>
        <v>0</v>
      </c>
      <c r="E150" s="529">
        <f>[25]BVNC!E14</f>
        <v>582</v>
      </c>
      <c r="F150" s="750">
        <f t="shared" si="3"/>
        <v>582</v>
      </c>
      <c r="G150" s="529">
        <f>[25]BVNC!G14</f>
        <v>412</v>
      </c>
      <c r="H150" s="529">
        <f>[25]BVNC!H14</f>
        <v>170</v>
      </c>
      <c r="I150" s="529">
        <f>[25]BVNC!I14</f>
        <v>0</v>
      </c>
      <c r="J150" s="529">
        <f>[25]BVNC!J14</f>
        <v>0</v>
      </c>
      <c r="K150" s="750">
        <f t="shared" si="6"/>
        <v>582</v>
      </c>
      <c r="L150" s="750">
        <f t="shared" si="5"/>
        <v>0</v>
      </c>
    </row>
    <row r="151" spans="1:12" ht="14.4">
      <c r="A151" s="793"/>
      <c r="B151" s="528" t="s">
        <v>543</v>
      </c>
      <c r="C151" s="511" t="s">
        <v>2015</v>
      </c>
      <c r="D151" s="529">
        <f>'[16]3B'!L151</f>
        <v>0</v>
      </c>
      <c r="E151" s="529">
        <f>[25]BVNC!E15</f>
        <v>161</v>
      </c>
      <c r="F151" s="750">
        <f t="shared" si="3"/>
        <v>161</v>
      </c>
      <c r="G151" s="529">
        <f>[25]BVNC!G15</f>
        <v>124</v>
      </c>
      <c r="H151" s="529">
        <f>[25]BVNC!H15</f>
        <v>37</v>
      </c>
      <c r="I151" s="529">
        <f>[25]BVNC!I15</f>
        <v>0</v>
      </c>
      <c r="J151" s="529">
        <f>[25]BVNC!J15</f>
        <v>0</v>
      </c>
      <c r="K151" s="750">
        <f t="shared" si="6"/>
        <v>161</v>
      </c>
      <c r="L151" s="750">
        <f t="shared" si="5"/>
        <v>0</v>
      </c>
    </row>
    <row r="152" spans="1:12" ht="14.4">
      <c r="A152" s="793"/>
      <c r="B152" s="528" t="s">
        <v>544</v>
      </c>
      <c r="C152" s="514" t="s">
        <v>2016</v>
      </c>
      <c r="D152" s="529">
        <f>'[16]3B'!L152</f>
        <v>0</v>
      </c>
      <c r="E152" s="529">
        <f>[25]BVNC!E16</f>
        <v>124</v>
      </c>
      <c r="F152" s="750">
        <f t="shared" ref="F152:F210" si="7">E152+D152</f>
        <v>124</v>
      </c>
      <c r="G152" s="529">
        <f>[25]BVNC!G16</f>
        <v>68</v>
      </c>
      <c r="H152" s="529">
        <f>[25]BVNC!H16</f>
        <v>56</v>
      </c>
      <c r="I152" s="529">
        <f>[25]BVNC!I16</f>
        <v>0</v>
      </c>
      <c r="J152" s="529">
        <f>[25]BVNC!J16</f>
        <v>0</v>
      </c>
      <c r="K152" s="750">
        <f t="shared" si="6"/>
        <v>124</v>
      </c>
      <c r="L152" s="750">
        <f t="shared" si="5"/>
        <v>0</v>
      </c>
    </row>
    <row r="153" spans="1:12" ht="14.4">
      <c r="A153" s="793"/>
      <c r="B153" s="528" t="s">
        <v>545</v>
      </c>
      <c r="C153" s="514" t="s">
        <v>2017</v>
      </c>
      <c r="D153" s="529">
        <f>'[16]3B'!L153</f>
        <v>0</v>
      </c>
      <c r="E153" s="529">
        <f>[25]BVNC!E17</f>
        <v>1270</v>
      </c>
      <c r="F153" s="750">
        <f t="shared" si="7"/>
        <v>1270</v>
      </c>
      <c r="G153" s="529">
        <f>[25]BVNC!G17</f>
        <v>903</v>
      </c>
      <c r="H153" s="529">
        <f>[25]BVNC!H17</f>
        <v>367</v>
      </c>
      <c r="I153" s="529">
        <f>[25]BVNC!I17</f>
        <v>0</v>
      </c>
      <c r="J153" s="529">
        <f>[25]BVNC!J17</f>
        <v>0</v>
      </c>
      <c r="K153" s="750">
        <f t="shared" si="6"/>
        <v>1270</v>
      </c>
      <c r="L153" s="750">
        <f t="shared" ref="L153:L210" si="8">F153-K153</f>
        <v>0</v>
      </c>
    </row>
    <row r="154" spans="1:12" ht="14.4">
      <c r="A154" s="793"/>
      <c r="B154" s="528" t="s">
        <v>546</v>
      </c>
      <c r="C154" s="511" t="s">
        <v>2018</v>
      </c>
      <c r="D154" s="529">
        <f>'[16]3B'!L154</f>
        <v>0</v>
      </c>
      <c r="E154" s="529">
        <f>[25]BVNC!E18</f>
        <v>888</v>
      </c>
      <c r="F154" s="750">
        <f t="shared" si="7"/>
        <v>888</v>
      </c>
      <c r="G154" s="529">
        <f>[25]BVNC!G18</f>
        <v>738</v>
      </c>
      <c r="H154" s="529">
        <f>[25]BVNC!H18</f>
        <v>150</v>
      </c>
      <c r="I154" s="529">
        <f>[25]BVNC!I18</f>
        <v>0</v>
      </c>
      <c r="J154" s="529">
        <f>[25]BVNC!J18</f>
        <v>0</v>
      </c>
      <c r="K154" s="750">
        <f t="shared" si="6"/>
        <v>888</v>
      </c>
      <c r="L154" s="750">
        <f t="shared" si="8"/>
        <v>0</v>
      </c>
    </row>
    <row r="155" spans="1:12" ht="14.4">
      <c r="A155" s="793"/>
      <c r="B155" s="528" t="s">
        <v>547</v>
      </c>
      <c r="C155" s="511" t="s">
        <v>2019</v>
      </c>
      <c r="D155" s="529">
        <f>'[16]3B'!L155</f>
        <v>0</v>
      </c>
      <c r="E155" s="529">
        <f>[25]BVNC!E19</f>
        <v>27</v>
      </c>
      <c r="F155" s="750">
        <f t="shared" si="7"/>
        <v>27</v>
      </c>
      <c r="G155" s="529">
        <f>[25]BVNC!G19</f>
        <v>19</v>
      </c>
      <c r="H155" s="529">
        <f>[25]BVNC!H19</f>
        <v>8</v>
      </c>
      <c r="I155" s="529">
        <f>[25]BVNC!I19</f>
        <v>0</v>
      </c>
      <c r="J155" s="529">
        <f>[25]BVNC!J19</f>
        <v>0</v>
      </c>
      <c r="K155" s="750">
        <f t="shared" si="6"/>
        <v>27</v>
      </c>
      <c r="L155" s="750">
        <f t="shared" si="8"/>
        <v>0</v>
      </c>
    </row>
    <row r="156" spans="1:12" ht="14.4">
      <c r="A156" s="793"/>
      <c r="B156" s="528" t="s">
        <v>548</v>
      </c>
      <c r="C156" s="514" t="s">
        <v>2020</v>
      </c>
      <c r="D156" s="529">
        <f>'[16]3B'!L156</f>
        <v>0</v>
      </c>
      <c r="E156" s="529">
        <f>[25]BVNC!E20</f>
        <v>609</v>
      </c>
      <c r="F156" s="750">
        <f t="shared" si="7"/>
        <v>609</v>
      </c>
      <c r="G156" s="529">
        <f>[25]BVNC!G20</f>
        <v>448</v>
      </c>
      <c r="H156" s="529">
        <f>[25]BVNC!H20</f>
        <v>161</v>
      </c>
      <c r="I156" s="529">
        <f>[25]BVNC!I20</f>
        <v>0</v>
      </c>
      <c r="J156" s="529">
        <f>[25]BVNC!J20</f>
        <v>0</v>
      </c>
      <c r="K156" s="750">
        <f t="shared" si="6"/>
        <v>609</v>
      </c>
      <c r="L156" s="750">
        <f t="shared" si="8"/>
        <v>0</v>
      </c>
    </row>
    <row r="157" spans="1:12" ht="14.4">
      <c r="A157" s="793"/>
      <c r="B157" s="528" t="s">
        <v>549</v>
      </c>
      <c r="C157" s="514" t="s">
        <v>2021</v>
      </c>
      <c r="D157" s="529">
        <f>'[16]3B'!L157</f>
        <v>0</v>
      </c>
      <c r="E157" s="529">
        <f>[25]BVNC!E21</f>
        <v>1987</v>
      </c>
      <c r="F157" s="750">
        <f t="shared" si="7"/>
        <v>1987</v>
      </c>
      <c r="G157" s="529">
        <f>[25]BVNC!G21</f>
        <v>1524</v>
      </c>
      <c r="H157" s="529">
        <f>[25]BVNC!H21</f>
        <v>463</v>
      </c>
      <c r="I157" s="529">
        <f>[25]BVNC!I21</f>
        <v>0</v>
      </c>
      <c r="J157" s="529">
        <f>[25]BVNC!J21</f>
        <v>0</v>
      </c>
      <c r="K157" s="750">
        <f t="shared" si="6"/>
        <v>1987</v>
      </c>
      <c r="L157" s="750">
        <f t="shared" si="8"/>
        <v>0</v>
      </c>
    </row>
    <row r="158" spans="1:12" ht="14.4">
      <c r="A158" s="793"/>
      <c r="B158" s="528" t="s">
        <v>550</v>
      </c>
      <c r="C158" s="514" t="s">
        <v>2022</v>
      </c>
      <c r="D158" s="529">
        <f>'[16]3B'!L158</f>
        <v>0</v>
      </c>
      <c r="E158" s="529">
        <f>[25]BVNC!E22</f>
        <v>165</v>
      </c>
      <c r="F158" s="750">
        <f t="shared" si="7"/>
        <v>165</v>
      </c>
      <c r="G158" s="529">
        <f>[25]BVNC!G22</f>
        <v>111</v>
      </c>
      <c r="H158" s="529">
        <f>[25]BVNC!H22</f>
        <v>54</v>
      </c>
      <c r="I158" s="529">
        <f>[25]BVNC!I22</f>
        <v>0</v>
      </c>
      <c r="J158" s="529">
        <f>[25]BVNC!J22</f>
        <v>0</v>
      </c>
      <c r="K158" s="750">
        <f t="shared" si="6"/>
        <v>165</v>
      </c>
      <c r="L158" s="750">
        <f t="shared" si="8"/>
        <v>0</v>
      </c>
    </row>
    <row r="159" spans="1:12" ht="14.4">
      <c r="A159" s="793"/>
      <c r="B159" s="528" t="s">
        <v>551</v>
      </c>
      <c r="C159" s="514" t="s">
        <v>2023</v>
      </c>
      <c r="D159" s="529">
        <f>'[16]3B'!L159</f>
        <v>0</v>
      </c>
      <c r="E159" s="529">
        <f>[25]BVNC!E23</f>
        <v>1371</v>
      </c>
      <c r="F159" s="750">
        <f t="shared" si="7"/>
        <v>1371</v>
      </c>
      <c r="G159" s="529">
        <f>[25]BVNC!G23</f>
        <v>771</v>
      </c>
      <c r="H159" s="529">
        <f>[25]BVNC!H23</f>
        <v>600</v>
      </c>
      <c r="I159" s="529">
        <f>[25]BVNC!I23</f>
        <v>0</v>
      </c>
      <c r="J159" s="529">
        <f>[25]BVNC!J23</f>
        <v>0</v>
      </c>
      <c r="K159" s="750">
        <f t="shared" si="6"/>
        <v>1371</v>
      </c>
      <c r="L159" s="750">
        <f t="shared" si="8"/>
        <v>0</v>
      </c>
    </row>
    <row r="160" spans="1:12" ht="14.4">
      <c r="A160" s="794" t="s">
        <v>729</v>
      </c>
      <c r="B160" s="530" t="s">
        <v>535</v>
      </c>
      <c r="C160" s="511" t="s">
        <v>2007</v>
      </c>
      <c r="D160" s="531">
        <f>'[16]3B'!L160</f>
        <v>0</v>
      </c>
      <c r="E160" s="531">
        <f>'[26]BTDC 3B'!E7</f>
        <v>3150</v>
      </c>
      <c r="F160" s="751">
        <f t="shared" si="7"/>
        <v>3150</v>
      </c>
      <c r="G160" s="531">
        <f>'[26]BTDC 3B'!G7</f>
        <v>2634</v>
      </c>
      <c r="H160" s="531">
        <f>'[26]BTDC 3B'!H7</f>
        <v>516</v>
      </c>
      <c r="I160" s="531">
        <f>'[26]BTDC 3B'!I7</f>
        <v>0</v>
      </c>
      <c r="J160" s="531">
        <f>'[26]BTDC 3B'!J7</f>
        <v>0</v>
      </c>
      <c r="K160" s="751">
        <f t="shared" si="6"/>
        <v>3150</v>
      </c>
      <c r="L160" s="751">
        <f t="shared" si="8"/>
        <v>0</v>
      </c>
    </row>
    <row r="161" spans="1:12" ht="14.4">
      <c r="A161" s="794"/>
      <c r="B161" s="530" t="s">
        <v>536</v>
      </c>
      <c r="C161" s="511" t="s">
        <v>2008</v>
      </c>
      <c r="D161" s="531">
        <f>'[16]3B'!L161</f>
        <v>0</v>
      </c>
      <c r="E161" s="531">
        <f>'[26]BTDC 3B'!E8</f>
        <v>1136</v>
      </c>
      <c r="F161" s="751">
        <f t="shared" si="7"/>
        <v>1136</v>
      </c>
      <c r="G161" s="531">
        <f>'[26]BTDC 3B'!G8</f>
        <v>925</v>
      </c>
      <c r="H161" s="531">
        <f>'[26]BTDC 3B'!H8</f>
        <v>211</v>
      </c>
      <c r="I161" s="531">
        <f>'[26]BTDC 3B'!I8</f>
        <v>0</v>
      </c>
      <c r="J161" s="531">
        <f>'[26]BTDC 3B'!J8</f>
        <v>0</v>
      </c>
      <c r="K161" s="751">
        <f t="shared" si="6"/>
        <v>1136</v>
      </c>
      <c r="L161" s="751">
        <f t="shared" si="8"/>
        <v>0</v>
      </c>
    </row>
    <row r="162" spans="1:12" ht="14.4">
      <c r="A162" s="794"/>
      <c r="B162" s="530" t="s">
        <v>537</v>
      </c>
      <c r="C162" s="511" t="s">
        <v>2009</v>
      </c>
      <c r="D162" s="531">
        <f>'[16]3B'!L162</f>
        <v>0</v>
      </c>
      <c r="E162" s="531">
        <f>'[26]BTDC 3B'!E9</f>
        <v>523</v>
      </c>
      <c r="F162" s="751">
        <f t="shared" si="7"/>
        <v>523</v>
      </c>
      <c r="G162" s="531">
        <f>'[26]BTDC 3B'!G9</f>
        <v>370</v>
      </c>
      <c r="H162" s="531">
        <f>'[26]BTDC 3B'!H9</f>
        <v>153</v>
      </c>
      <c r="I162" s="531">
        <f>'[26]BTDC 3B'!I9</f>
        <v>0</v>
      </c>
      <c r="J162" s="531">
        <f>'[26]BTDC 3B'!J9</f>
        <v>0</v>
      </c>
      <c r="K162" s="751">
        <f t="shared" si="6"/>
        <v>523</v>
      </c>
      <c r="L162" s="751">
        <f t="shared" si="8"/>
        <v>0</v>
      </c>
    </row>
    <row r="163" spans="1:12" ht="14.4">
      <c r="A163" s="794"/>
      <c r="B163" s="530" t="s">
        <v>538</v>
      </c>
      <c r="C163" s="511" t="s">
        <v>2010</v>
      </c>
      <c r="D163" s="531">
        <f>'[16]3B'!L163</f>
        <v>0</v>
      </c>
      <c r="E163" s="531">
        <f>'[26]BTDC 3B'!E10</f>
        <v>14</v>
      </c>
      <c r="F163" s="751">
        <f t="shared" si="7"/>
        <v>14</v>
      </c>
      <c r="G163" s="531">
        <f>'[26]BTDC 3B'!G10</f>
        <v>10</v>
      </c>
      <c r="H163" s="531">
        <f>'[26]BTDC 3B'!H10</f>
        <v>4</v>
      </c>
      <c r="I163" s="531">
        <f>'[26]BTDC 3B'!I10</f>
        <v>0</v>
      </c>
      <c r="J163" s="531">
        <f>'[26]BTDC 3B'!J10</f>
        <v>0</v>
      </c>
      <c r="K163" s="751">
        <f t="shared" si="6"/>
        <v>14</v>
      </c>
      <c r="L163" s="751">
        <f t="shared" si="8"/>
        <v>0</v>
      </c>
    </row>
    <row r="164" spans="1:12" ht="14.4">
      <c r="A164" s="794"/>
      <c r="B164" s="530" t="s">
        <v>539</v>
      </c>
      <c r="C164" s="511" t="s">
        <v>2011</v>
      </c>
      <c r="D164" s="531">
        <f>'[16]3B'!L164</f>
        <v>0</v>
      </c>
      <c r="E164" s="531">
        <f>'[26]BTDC 3B'!E11</f>
        <v>16</v>
      </c>
      <c r="F164" s="751">
        <f t="shared" si="7"/>
        <v>16</v>
      </c>
      <c r="G164" s="531">
        <f>'[26]BTDC 3B'!G11</f>
        <v>11</v>
      </c>
      <c r="H164" s="531">
        <f>'[26]BTDC 3B'!H11</f>
        <v>5</v>
      </c>
      <c r="I164" s="531">
        <f>'[26]BTDC 3B'!I11</f>
        <v>0</v>
      </c>
      <c r="J164" s="531">
        <f>'[26]BTDC 3B'!J11</f>
        <v>0</v>
      </c>
      <c r="K164" s="751">
        <f t="shared" si="6"/>
        <v>16</v>
      </c>
      <c r="L164" s="751">
        <f t="shared" si="8"/>
        <v>0</v>
      </c>
    </row>
    <row r="165" spans="1:12" ht="14.4">
      <c r="A165" s="794"/>
      <c r="B165" s="530" t="s">
        <v>540</v>
      </c>
      <c r="C165" s="514" t="s">
        <v>2012</v>
      </c>
      <c r="D165" s="531">
        <f>'[16]3B'!L165</f>
        <v>0</v>
      </c>
      <c r="E165" s="531">
        <f>'[26]BTDC 3B'!E12</f>
        <v>478</v>
      </c>
      <c r="F165" s="751">
        <f t="shared" si="7"/>
        <v>478</v>
      </c>
      <c r="G165" s="531">
        <f>'[26]BTDC 3B'!G12</f>
        <v>339</v>
      </c>
      <c r="H165" s="531">
        <f>'[26]BTDC 3B'!H12</f>
        <v>139</v>
      </c>
      <c r="I165" s="531">
        <f>'[26]BTDC 3B'!I12</f>
        <v>0</v>
      </c>
      <c r="J165" s="531">
        <f>'[26]BTDC 3B'!J12</f>
        <v>0</v>
      </c>
      <c r="K165" s="751">
        <f t="shared" si="6"/>
        <v>478</v>
      </c>
      <c r="L165" s="751">
        <f t="shared" si="8"/>
        <v>0</v>
      </c>
    </row>
    <row r="166" spans="1:12" ht="14.4">
      <c r="A166" s="794"/>
      <c r="B166" s="530" t="s">
        <v>541</v>
      </c>
      <c r="C166" s="514" t="s">
        <v>2013</v>
      </c>
      <c r="D166" s="531">
        <f>'[16]3B'!L166</f>
        <v>0</v>
      </c>
      <c r="E166" s="531">
        <f>'[26]BTDC 3B'!E13</f>
        <v>86</v>
      </c>
      <c r="F166" s="751">
        <f t="shared" si="7"/>
        <v>86</v>
      </c>
      <c r="G166" s="531">
        <f>'[26]BTDC 3B'!G13</f>
        <v>57</v>
      </c>
      <c r="H166" s="531">
        <f>'[26]BTDC 3B'!H13</f>
        <v>29</v>
      </c>
      <c r="I166" s="531">
        <f>'[26]BTDC 3B'!I13</f>
        <v>0</v>
      </c>
      <c r="J166" s="531">
        <f>'[26]BTDC 3B'!J13</f>
        <v>0</v>
      </c>
      <c r="K166" s="751">
        <f t="shared" si="6"/>
        <v>86</v>
      </c>
      <c r="L166" s="751">
        <f t="shared" si="8"/>
        <v>0</v>
      </c>
    </row>
    <row r="167" spans="1:12" ht="14.4">
      <c r="A167" s="794"/>
      <c r="B167" s="530" t="s">
        <v>542</v>
      </c>
      <c r="C167" s="514" t="s">
        <v>2014</v>
      </c>
      <c r="D167" s="531">
        <f>'[16]3B'!L167</f>
        <v>0</v>
      </c>
      <c r="E167" s="531">
        <f>'[26]BTDC 3B'!E14</f>
        <v>286</v>
      </c>
      <c r="F167" s="751">
        <f t="shared" si="7"/>
        <v>286</v>
      </c>
      <c r="G167" s="531">
        <f>'[26]BTDC 3B'!G14</f>
        <v>220</v>
      </c>
      <c r="H167" s="531">
        <f>'[26]BTDC 3B'!H14</f>
        <v>66</v>
      </c>
      <c r="I167" s="531">
        <f>'[26]BTDC 3B'!I14</f>
        <v>0</v>
      </c>
      <c r="J167" s="531">
        <f>'[26]BTDC 3B'!J14</f>
        <v>0</v>
      </c>
      <c r="K167" s="751">
        <f t="shared" si="6"/>
        <v>286</v>
      </c>
      <c r="L167" s="751">
        <f t="shared" si="8"/>
        <v>0</v>
      </c>
    </row>
    <row r="168" spans="1:12" ht="14.4">
      <c r="A168" s="794"/>
      <c r="B168" s="530" t="s">
        <v>543</v>
      </c>
      <c r="C168" s="511" t="s">
        <v>2015</v>
      </c>
      <c r="D168" s="531">
        <f>'[16]3B'!L168</f>
        <v>0</v>
      </c>
      <c r="E168" s="531">
        <f>'[26]BTDC 3B'!E15</f>
        <v>19</v>
      </c>
      <c r="F168" s="751">
        <f t="shared" si="7"/>
        <v>19</v>
      </c>
      <c r="G168" s="531">
        <f>'[26]BTDC 3B'!G15</f>
        <v>13</v>
      </c>
      <c r="H168" s="531">
        <f>'[26]BTDC 3B'!H15</f>
        <v>6</v>
      </c>
      <c r="I168" s="531">
        <f>'[26]BTDC 3B'!I15</f>
        <v>0</v>
      </c>
      <c r="J168" s="531">
        <f>'[26]BTDC 3B'!J15</f>
        <v>0</v>
      </c>
      <c r="K168" s="751">
        <f t="shared" si="6"/>
        <v>19</v>
      </c>
      <c r="L168" s="751">
        <f t="shared" si="8"/>
        <v>0</v>
      </c>
    </row>
    <row r="169" spans="1:12" ht="14.4">
      <c r="A169" s="794"/>
      <c r="B169" s="530" t="s">
        <v>544</v>
      </c>
      <c r="C169" s="514" t="s">
        <v>2016</v>
      </c>
      <c r="D169" s="531">
        <f>'[16]3B'!L169</f>
        <v>0</v>
      </c>
      <c r="E169" s="531">
        <f>'[26]BTDC 3B'!E16</f>
        <v>13</v>
      </c>
      <c r="F169" s="751">
        <f t="shared" si="7"/>
        <v>13</v>
      </c>
      <c r="G169" s="531">
        <f>'[26]BTDC 3B'!G16</f>
        <v>8</v>
      </c>
      <c r="H169" s="531">
        <f>'[26]BTDC 3B'!H16</f>
        <v>5</v>
      </c>
      <c r="I169" s="531">
        <f>'[26]BTDC 3B'!I16</f>
        <v>0</v>
      </c>
      <c r="J169" s="531">
        <f>'[26]BTDC 3B'!J16</f>
        <v>0</v>
      </c>
      <c r="K169" s="751">
        <f t="shared" si="6"/>
        <v>13</v>
      </c>
      <c r="L169" s="751">
        <f t="shared" si="8"/>
        <v>0</v>
      </c>
    </row>
    <row r="170" spans="1:12" ht="14.4">
      <c r="A170" s="794"/>
      <c r="B170" s="530" t="s">
        <v>545</v>
      </c>
      <c r="C170" s="514" t="s">
        <v>2017</v>
      </c>
      <c r="D170" s="531">
        <f>'[16]3B'!L170</f>
        <v>0</v>
      </c>
      <c r="E170" s="531">
        <f>'[26]BTDC 3B'!E17</f>
        <v>38</v>
      </c>
      <c r="F170" s="751">
        <f t="shared" si="7"/>
        <v>38</v>
      </c>
      <c r="G170" s="531">
        <f>'[26]BTDC 3B'!G17</f>
        <v>26</v>
      </c>
      <c r="H170" s="531">
        <f>'[26]BTDC 3B'!H17</f>
        <v>12</v>
      </c>
      <c r="I170" s="531">
        <f>'[26]BTDC 3B'!I17</f>
        <v>0</v>
      </c>
      <c r="J170" s="531">
        <f>'[26]BTDC 3B'!J17</f>
        <v>0</v>
      </c>
      <c r="K170" s="751">
        <f t="shared" si="6"/>
        <v>38</v>
      </c>
      <c r="L170" s="751">
        <f t="shared" si="8"/>
        <v>0</v>
      </c>
    </row>
    <row r="171" spans="1:12" ht="14.4">
      <c r="A171" s="794"/>
      <c r="B171" s="530" t="s">
        <v>546</v>
      </c>
      <c r="C171" s="511" t="s">
        <v>2018</v>
      </c>
      <c r="D171" s="531">
        <f>'[16]3B'!L171</f>
        <v>0</v>
      </c>
      <c r="E171" s="531">
        <f>'[26]BTDC 3B'!E18</f>
        <v>5</v>
      </c>
      <c r="F171" s="751">
        <f t="shared" si="7"/>
        <v>5</v>
      </c>
      <c r="G171" s="531">
        <f>'[26]BTDC 3B'!G18</f>
        <v>3</v>
      </c>
      <c r="H171" s="531">
        <f>'[26]BTDC 3B'!H18</f>
        <v>2</v>
      </c>
      <c r="I171" s="531">
        <f>'[26]BTDC 3B'!I18</f>
        <v>0</v>
      </c>
      <c r="J171" s="531">
        <f>'[26]BTDC 3B'!J18</f>
        <v>0</v>
      </c>
      <c r="K171" s="751">
        <f t="shared" si="6"/>
        <v>5</v>
      </c>
      <c r="L171" s="751">
        <f t="shared" si="8"/>
        <v>0</v>
      </c>
    </row>
    <row r="172" spans="1:12" ht="14.4">
      <c r="A172" s="794"/>
      <c r="B172" s="530" t="s">
        <v>547</v>
      </c>
      <c r="C172" s="511" t="s">
        <v>2019</v>
      </c>
      <c r="D172" s="531">
        <f>'[16]3B'!L172</f>
        <v>0</v>
      </c>
      <c r="E172" s="531">
        <f>'[26]BTDC 3B'!E19</f>
        <v>6</v>
      </c>
      <c r="F172" s="751">
        <f t="shared" si="7"/>
        <v>6</v>
      </c>
      <c r="G172" s="531">
        <f>'[26]BTDC 3B'!G19</f>
        <v>4</v>
      </c>
      <c r="H172" s="531">
        <f>'[26]BTDC 3B'!H19</f>
        <v>2</v>
      </c>
      <c r="I172" s="531">
        <f>'[26]BTDC 3B'!I19</f>
        <v>0</v>
      </c>
      <c r="J172" s="531">
        <f>'[26]BTDC 3B'!J19</f>
        <v>0</v>
      </c>
      <c r="K172" s="751">
        <f t="shared" si="6"/>
        <v>6</v>
      </c>
      <c r="L172" s="751">
        <f t="shared" si="8"/>
        <v>0</v>
      </c>
    </row>
    <row r="173" spans="1:12" ht="14.4">
      <c r="A173" s="794"/>
      <c r="B173" s="530" t="s">
        <v>548</v>
      </c>
      <c r="C173" s="514" t="s">
        <v>2020</v>
      </c>
      <c r="D173" s="531">
        <f>'[16]3B'!L173</f>
        <v>0</v>
      </c>
      <c r="E173" s="531">
        <f>'[26]BTDC 3B'!E20</f>
        <v>105</v>
      </c>
      <c r="F173" s="751">
        <f t="shared" si="7"/>
        <v>105</v>
      </c>
      <c r="G173" s="531">
        <f>'[26]BTDC 3B'!G20</f>
        <v>78</v>
      </c>
      <c r="H173" s="531">
        <f>'[26]BTDC 3B'!H20</f>
        <v>27</v>
      </c>
      <c r="I173" s="531">
        <f>'[26]BTDC 3B'!I20</f>
        <v>0</v>
      </c>
      <c r="J173" s="531">
        <f>'[26]BTDC 3B'!J20</f>
        <v>0</v>
      </c>
      <c r="K173" s="751">
        <f t="shared" si="6"/>
        <v>105</v>
      </c>
      <c r="L173" s="751">
        <f t="shared" si="8"/>
        <v>0</v>
      </c>
    </row>
    <row r="174" spans="1:12" ht="14.4">
      <c r="A174" s="794"/>
      <c r="B174" s="530" t="s">
        <v>549</v>
      </c>
      <c r="C174" s="514" t="s">
        <v>2021</v>
      </c>
      <c r="D174" s="531">
        <f>'[16]3B'!L174</f>
        <v>0</v>
      </c>
      <c r="E174" s="531">
        <f>'[26]BTDC 3B'!E21</f>
        <v>138</v>
      </c>
      <c r="F174" s="751">
        <f t="shared" si="7"/>
        <v>138</v>
      </c>
      <c r="G174" s="531">
        <f>'[26]BTDC 3B'!G21</f>
        <v>95</v>
      </c>
      <c r="H174" s="531">
        <f>'[26]BTDC 3B'!H21</f>
        <v>43</v>
      </c>
      <c r="I174" s="531">
        <f>'[26]BTDC 3B'!I21</f>
        <v>0</v>
      </c>
      <c r="J174" s="531">
        <f>'[26]BTDC 3B'!J21</f>
        <v>0</v>
      </c>
      <c r="K174" s="751">
        <f t="shared" si="6"/>
        <v>138</v>
      </c>
      <c r="L174" s="751">
        <f t="shared" si="8"/>
        <v>0</v>
      </c>
    </row>
    <row r="175" spans="1:12" ht="14.4">
      <c r="A175" s="794"/>
      <c r="B175" s="530" t="s">
        <v>550</v>
      </c>
      <c r="C175" s="514" t="s">
        <v>2022</v>
      </c>
      <c r="D175" s="531">
        <f>'[16]3B'!L175</f>
        <v>0</v>
      </c>
      <c r="E175" s="531">
        <f>'[26]BTDC 3B'!E22</f>
        <v>13</v>
      </c>
      <c r="F175" s="751">
        <f t="shared" si="7"/>
        <v>13</v>
      </c>
      <c r="G175" s="531">
        <f>'[26]BTDC 3B'!G22</f>
        <v>9</v>
      </c>
      <c r="H175" s="531">
        <f>'[26]BTDC 3B'!H22</f>
        <v>4</v>
      </c>
      <c r="I175" s="531">
        <f>'[26]BTDC 3B'!I22</f>
        <v>0</v>
      </c>
      <c r="J175" s="531">
        <f>'[26]BTDC 3B'!J22</f>
        <v>0</v>
      </c>
      <c r="K175" s="751">
        <f t="shared" si="6"/>
        <v>13</v>
      </c>
      <c r="L175" s="751">
        <f t="shared" si="8"/>
        <v>0</v>
      </c>
    </row>
    <row r="176" spans="1:12" ht="14.4">
      <c r="A176" s="794"/>
      <c r="B176" s="530" t="s">
        <v>551</v>
      </c>
      <c r="C176" s="514" t="s">
        <v>2023</v>
      </c>
      <c r="D176" s="531">
        <f>'[16]3B'!L176</f>
        <v>0</v>
      </c>
      <c r="E176" s="531">
        <f>'[26]BTDC 3B'!E23</f>
        <v>85</v>
      </c>
      <c r="F176" s="751">
        <f t="shared" si="7"/>
        <v>85</v>
      </c>
      <c r="G176" s="531">
        <f>'[26]BTDC 3B'!G23</f>
        <v>69</v>
      </c>
      <c r="H176" s="531">
        <f>'[26]BTDC 3B'!H23</f>
        <v>16</v>
      </c>
      <c r="I176" s="531">
        <f>'[26]BTDC 3B'!I23</f>
        <v>0</v>
      </c>
      <c r="J176" s="531">
        <f>'[26]BTDC 3B'!J23</f>
        <v>0</v>
      </c>
      <c r="K176" s="751">
        <f t="shared" si="6"/>
        <v>85</v>
      </c>
      <c r="L176" s="751">
        <f t="shared" si="8"/>
        <v>0</v>
      </c>
    </row>
    <row r="177" spans="1:12" ht="14.4">
      <c r="A177" s="795" t="s">
        <v>1165</v>
      </c>
      <c r="B177" s="519" t="s">
        <v>535</v>
      </c>
      <c r="C177" s="511" t="s">
        <v>2007</v>
      </c>
      <c r="D177" s="520">
        <f>'[16]3B'!L177</f>
        <v>0</v>
      </c>
      <c r="E177" s="520">
        <f>'[27]3B'!E7</f>
        <v>12543</v>
      </c>
      <c r="F177" s="746">
        <f t="shared" si="7"/>
        <v>12543</v>
      </c>
      <c r="G177" s="520">
        <f>'[27]3B'!G7</f>
        <v>7773</v>
      </c>
      <c r="H177" s="520">
        <f>'[27]3B'!H7</f>
        <v>4388</v>
      </c>
      <c r="I177" s="520">
        <f>'[27]3B'!I7</f>
        <v>327</v>
      </c>
      <c r="J177" s="520">
        <f>'[27]3B'!J7</f>
        <v>55</v>
      </c>
      <c r="K177" s="746">
        <f t="shared" si="6"/>
        <v>12543</v>
      </c>
      <c r="L177" s="746">
        <f t="shared" si="8"/>
        <v>0</v>
      </c>
    </row>
    <row r="178" spans="1:12" ht="14.4">
      <c r="A178" s="795"/>
      <c r="B178" s="519" t="s">
        <v>536</v>
      </c>
      <c r="C178" s="511" t="s">
        <v>2008</v>
      </c>
      <c r="D178" s="520">
        <f>'[16]3B'!L178</f>
        <v>0</v>
      </c>
      <c r="E178" s="520">
        <f>'[27]3B'!E8</f>
        <v>8115</v>
      </c>
      <c r="F178" s="746">
        <f t="shared" si="7"/>
        <v>8115</v>
      </c>
      <c r="G178" s="520">
        <f>'[27]3B'!G8</f>
        <v>4791</v>
      </c>
      <c r="H178" s="520">
        <f>'[27]3B'!H8</f>
        <v>2962</v>
      </c>
      <c r="I178" s="520">
        <f>'[27]3B'!I8</f>
        <v>304</v>
      </c>
      <c r="J178" s="520">
        <f>'[27]3B'!J8</f>
        <v>58</v>
      </c>
      <c r="K178" s="746">
        <f t="shared" si="6"/>
        <v>8115</v>
      </c>
      <c r="L178" s="746">
        <f t="shared" si="8"/>
        <v>0</v>
      </c>
    </row>
    <row r="179" spans="1:12" ht="14.4">
      <c r="A179" s="795"/>
      <c r="B179" s="519" t="s">
        <v>537</v>
      </c>
      <c r="C179" s="511" t="s">
        <v>2009</v>
      </c>
      <c r="D179" s="520">
        <f>'[16]3B'!L179</f>
        <v>0</v>
      </c>
      <c r="E179" s="520">
        <f>'[27]3B'!E9</f>
        <v>6185</v>
      </c>
      <c r="F179" s="746">
        <f t="shared" si="7"/>
        <v>6185</v>
      </c>
      <c r="G179" s="520">
        <f>'[27]3B'!G9</f>
        <v>3665</v>
      </c>
      <c r="H179" s="520">
        <f>'[27]3B'!H9</f>
        <v>2385</v>
      </c>
      <c r="I179" s="520">
        <f>'[27]3B'!I9</f>
        <v>115</v>
      </c>
      <c r="J179" s="520">
        <f>'[27]3B'!J9</f>
        <v>20</v>
      </c>
      <c r="K179" s="746">
        <f t="shared" si="6"/>
        <v>6185</v>
      </c>
      <c r="L179" s="746">
        <f t="shared" si="8"/>
        <v>0</v>
      </c>
    </row>
    <row r="180" spans="1:12" ht="14.4">
      <c r="A180" s="795"/>
      <c r="B180" s="519" t="s">
        <v>538</v>
      </c>
      <c r="C180" s="511" t="s">
        <v>2010</v>
      </c>
      <c r="D180" s="520">
        <f>'[16]3B'!L180</f>
        <v>0</v>
      </c>
      <c r="E180" s="520">
        <f>'[27]3B'!E10</f>
        <v>0</v>
      </c>
      <c r="F180" s="746">
        <f t="shared" si="7"/>
        <v>0</v>
      </c>
      <c r="G180" s="520">
        <f>'[27]3B'!G10</f>
        <v>0</v>
      </c>
      <c r="H180" s="520">
        <f>'[27]3B'!H10</f>
        <v>0</v>
      </c>
      <c r="I180" s="520">
        <f>'[27]3B'!I10</f>
        <v>0</v>
      </c>
      <c r="J180" s="520">
        <f>'[27]3B'!J10</f>
        <v>0</v>
      </c>
      <c r="K180" s="746">
        <f t="shared" si="6"/>
        <v>0</v>
      </c>
      <c r="L180" s="746">
        <f t="shared" si="8"/>
        <v>0</v>
      </c>
    </row>
    <row r="181" spans="1:12" ht="14.4">
      <c r="A181" s="795"/>
      <c r="B181" s="519" t="s">
        <v>539</v>
      </c>
      <c r="C181" s="511" t="s">
        <v>2011</v>
      </c>
      <c r="D181" s="520">
        <f>'[16]3B'!L181</f>
        <v>0</v>
      </c>
      <c r="E181" s="520">
        <f>'[27]3B'!E11</f>
        <v>0</v>
      </c>
      <c r="F181" s="746">
        <f t="shared" si="7"/>
        <v>0</v>
      </c>
      <c r="G181" s="520">
        <f>'[27]3B'!G11</f>
        <v>0</v>
      </c>
      <c r="H181" s="520">
        <f>'[27]3B'!H11</f>
        <v>0</v>
      </c>
      <c r="I181" s="520">
        <f>'[27]3B'!I11</f>
        <v>0</v>
      </c>
      <c r="J181" s="520">
        <f>'[27]3B'!J11</f>
        <v>0</v>
      </c>
      <c r="K181" s="746">
        <f t="shared" si="6"/>
        <v>0</v>
      </c>
      <c r="L181" s="746">
        <f t="shared" si="8"/>
        <v>0</v>
      </c>
    </row>
    <row r="182" spans="1:12" ht="14.4">
      <c r="A182" s="795"/>
      <c r="B182" s="519" t="s">
        <v>540</v>
      </c>
      <c r="C182" s="514" t="s">
        <v>2012</v>
      </c>
      <c r="D182" s="520">
        <f>'[16]3B'!L182</f>
        <v>0</v>
      </c>
      <c r="E182" s="520">
        <f>'[27]3B'!E12</f>
        <v>2174</v>
      </c>
      <c r="F182" s="746">
        <f t="shared" si="7"/>
        <v>2174</v>
      </c>
      <c r="G182" s="520">
        <f>'[27]3B'!G12</f>
        <v>1366</v>
      </c>
      <c r="H182" s="520">
        <f>'[27]3B'!H12</f>
        <v>697</v>
      </c>
      <c r="I182" s="520">
        <f>'[27]3B'!I12</f>
        <v>97</v>
      </c>
      <c r="J182" s="520">
        <f>'[27]3B'!J12</f>
        <v>14</v>
      </c>
      <c r="K182" s="746">
        <f t="shared" si="6"/>
        <v>2174</v>
      </c>
      <c r="L182" s="746">
        <f t="shared" si="8"/>
        <v>0</v>
      </c>
    </row>
    <row r="183" spans="1:12" ht="14.4">
      <c r="A183" s="795"/>
      <c r="B183" s="519" t="s">
        <v>541</v>
      </c>
      <c r="C183" s="514" t="s">
        <v>2013</v>
      </c>
      <c r="D183" s="520">
        <f>'[16]3B'!L183</f>
        <v>0</v>
      </c>
      <c r="E183" s="520">
        <f>'[27]3B'!E13</f>
        <v>1048</v>
      </c>
      <c r="F183" s="746">
        <f t="shared" si="7"/>
        <v>1048</v>
      </c>
      <c r="G183" s="520">
        <f>'[27]3B'!G13</f>
        <v>648</v>
      </c>
      <c r="H183" s="520">
        <f>'[27]3B'!H13</f>
        <v>343</v>
      </c>
      <c r="I183" s="520">
        <f>'[27]3B'!I13</f>
        <v>46</v>
      </c>
      <c r="J183" s="520">
        <f>'[27]3B'!J13</f>
        <v>11</v>
      </c>
      <c r="K183" s="746">
        <f t="shared" si="6"/>
        <v>1048</v>
      </c>
      <c r="L183" s="746">
        <f t="shared" si="8"/>
        <v>0</v>
      </c>
    </row>
    <row r="184" spans="1:12" ht="14.4">
      <c r="A184" s="795"/>
      <c r="B184" s="519" t="s">
        <v>542</v>
      </c>
      <c r="C184" s="514" t="s">
        <v>2014</v>
      </c>
      <c r="D184" s="520">
        <f>'[16]3B'!L184</f>
        <v>0</v>
      </c>
      <c r="E184" s="520">
        <f>'[27]3B'!E14</f>
        <v>1629</v>
      </c>
      <c r="F184" s="746">
        <f t="shared" si="7"/>
        <v>1629</v>
      </c>
      <c r="G184" s="520">
        <f>'[27]3B'!G14</f>
        <v>1041</v>
      </c>
      <c r="H184" s="520">
        <f>'[27]3B'!H14</f>
        <v>509</v>
      </c>
      <c r="I184" s="520">
        <f>'[27]3B'!I14</f>
        <v>66</v>
      </c>
      <c r="J184" s="520">
        <f>'[27]3B'!J14</f>
        <v>13</v>
      </c>
      <c r="K184" s="746">
        <f t="shared" si="6"/>
        <v>1629</v>
      </c>
      <c r="L184" s="746">
        <f t="shared" si="8"/>
        <v>0</v>
      </c>
    </row>
    <row r="185" spans="1:12" ht="14.4">
      <c r="A185" s="795"/>
      <c r="B185" s="519" t="s">
        <v>543</v>
      </c>
      <c r="C185" s="511" t="s">
        <v>2015</v>
      </c>
      <c r="D185" s="520">
        <f>'[16]3B'!L185</f>
        <v>0</v>
      </c>
      <c r="E185" s="520">
        <f>'[27]3B'!E15</f>
        <v>351</v>
      </c>
      <c r="F185" s="746">
        <f t="shared" si="7"/>
        <v>351</v>
      </c>
      <c r="G185" s="520">
        <f>'[27]3B'!G15</f>
        <v>257</v>
      </c>
      <c r="H185" s="520">
        <f>'[27]3B'!H15</f>
        <v>74</v>
      </c>
      <c r="I185" s="520">
        <f>'[27]3B'!I15</f>
        <v>16</v>
      </c>
      <c r="J185" s="520">
        <f>'[27]3B'!J15</f>
        <v>4</v>
      </c>
      <c r="K185" s="746">
        <f t="shared" si="6"/>
        <v>351</v>
      </c>
      <c r="L185" s="746">
        <f t="shared" si="8"/>
        <v>0</v>
      </c>
    </row>
    <row r="186" spans="1:12" ht="14.4">
      <c r="A186" s="795"/>
      <c r="B186" s="519" t="s">
        <v>544</v>
      </c>
      <c r="C186" s="514" t="s">
        <v>2016</v>
      </c>
      <c r="D186" s="520">
        <f>'[16]3B'!L186</f>
        <v>0</v>
      </c>
      <c r="E186" s="520">
        <f>'[27]3B'!E16</f>
        <v>396</v>
      </c>
      <c r="F186" s="746">
        <f t="shared" si="7"/>
        <v>396</v>
      </c>
      <c r="G186" s="520">
        <f>'[27]3B'!G16</f>
        <v>109</v>
      </c>
      <c r="H186" s="520">
        <f>'[27]3B'!H16</f>
        <v>240</v>
      </c>
      <c r="I186" s="520">
        <f>'[27]3B'!I16</f>
        <v>39</v>
      </c>
      <c r="J186" s="520">
        <f>'[27]3B'!J16</f>
        <v>8</v>
      </c>
      <c r="K186" s="746">
        <f t="shared" si="6"/>
        <v>396</v>
      </c>
      <c r="L186" s="746">
        <f t="shared" si="8"/>
        <v>0</v>
      </c>
    </row>
    <row r="187" spans="1:12" ht="14.4">
      <c r="A187" s="795"/>
      <c r="B187" s="519" t="s">
        <v>545</v>
      </c>
      <c r="C187" s="514" t="s">
        <v>2017</v>
      </c>
      <c r="D187" s="520">
        <f>'[16]3B'!L187</f>
        <v>0</v>
      </c>
      <c r="E187" s="520">
        <f>'[27]3B'!E17</f>
        <v>213</v>
      </c>
      <c r="F187" s="746">
        <f t="shared" si="7"/>
        <v>213</v>
      </c>
      <c r="G187" s="520">
        <f>'[27]3B'!G17</f>
        <v>64</v>
      </c>
      <c r="H187" s="520">
        <f>'[27]3B'!H17</f>
        <v>122</v>
      </c>
      <c r="I187" s="520">
        <f>'[27]3B'!I17</f>
        <v>23</v>
      </c>
      <c r="J187" s="520">
        <f>'[27]3B'!J17</f>
        <v>4</v>
      </c>
      <c r="K187" s="746">
        <f t="shared" si="6"/>
        <v>213</v>
      </c>
      <c r="L187" s="746">
        <f t="shared" si="8"/>
        <v>0</v>
      </c>
    </row>
    <row r="188" spans="1:12" ht="14.4">
      <c r="A188" s="795"/>
      <c r="B188" s="519" t="s">
        <v>546</v>
      </c>
      <c r="C188" s="511" t="s">
        <v>2018</v>
      </c>
      <c r="D188" s="520">
        <f>'[16]3B'!L188</f>
        <v>0</v>
      </c>
      <c r="E188" s="520">
        <f>'[27]3B'!E18</f>
        <v>243</v>
      </c>
      <c r="F188" s="746">
        <f t="shared" si="7"/>
        <v>243</v>
      </c>
      <c r="G188" s="520">
        <f>'[27]3B'!G18</f>
        <v>153</v>
      </c>
      <c r="H188" s="520">
        <f>'[27]3B'!H18</f>
        <v>71</v>
      </c>
      <c r="I188" s="520">
        <f>'[27]3B'!I18</f>
        <v>16</v>
      </c>
      <c r="J188" s="520">
        <f>'[27]3B'!J18</f>
        <v>3</v>
      </c>
      <c r="K188" s="746">
        <f t="shared" si="6"/>
        <v>243</v>
      </c>
      <c r="L188" s="746">
        <f t="shared" si="8"/>
        <v>0</v>
      </c>
    </row>
    <row r="189" spans="1:12" ht="14.4">
      <c r="A189" s="795"/>
      <c r="B189" s="519" t="s">
        <v>547</v>
      </c>
      <c r="C189" s="511" t="s">
        <v>2019</v>
      </c>
      <c r="D189" s="520">
        <f>'[16]3B'!L189</f>
        <v>0</v>
      </c>
      <c r="E189" s="520">
        <f>'[27]3B'!E19</f>
        <v>308</v>
      </c>
      <c r="F189" s="746">
        <f t="shared" si="7"/>
        <v>308</v>
      </c>
      <c r="G189" s="520">
        <f>'[27]3B'!G19</f>
        <v>116</v>
      </c>
      <c r="H189" s="520">
        <f>'[27]3B'!H19</f>
        <v>160</v>
      </c>
      <c r="I189" s="520">
        <f>'[27]3B'!I19</f>
        <v>27</v>
      </c>
      <c r="J189" s="520">
        <f>'[27]3B'!J19</f>
        <v>5</v>
      </c>
      <c r="K189" s="746">
        <f t="shared" si="6"/>
        <v>308</v>
      </c>
      <c r="L189" s="746">
        <f t="shared" si="8"/>
        <v>0</v>
      </c>
    </row>
    <row r="190" spans="1:12" ht="14.4">
      <c r="A190" s="795"/>
      <c r="B190" s="519" t="s">
        <v>548</v>
      </c>
      <c r="C190" s="514" t="s">
        <v>2020</v>
      </c>
      <c r="D190" s="520">
        <f>'[16]3B'!L190</f>
        <v>0</v>
      </c>
      <c r="E190" s="520">
        <f>'[27]3B'!E20</f>
        <v>601</v>
      </c>
      <c r="F190" s="746">
        <f t="shared" si="7"/>
        <v>601</v>
      </c>
      <c r="G190" s="520">
        <f>'[27]3B'!G20</f>
        <v>246</v>
      </c>
      <c r="H190" s="520">
        <f>'[27]3B'!H20</f>
        <v>292</v>
      </c>
      <c r="I190" s="520">
        <f>'[27]3B'!I20</f>
        <v>55</v>
      </c>
      <c r="J190" s="520">
        <f>'[27]3B'!J20</f>
        <v>8</v>
      </c>
      <c r="K190" s="746">
        <f t="shared" si="6"/>
        <v>601</v>
      </c>
      <c r="L190" s="746">
        <f t="shared" si="8"/>
        <v>0</v>
      </c>
    </row>
    <row r="191" spans="1:12" ht="14.4">
      <c r="A191" s="795"/>
      <c r="B191" s="519" t="s">
        <v>549</v>
      </c>
      <c r="C191" s="514" t="s">
        <v>2021</v>
      </c>
      <c r="D191" s="520">
        <f>'[16]3B'!L191</f>
        <v>0</v>
      </c>
      <c r="E191" s="520">
        <f>'[27]3B'!E21</f>
        <v>210</v>
      </c>
      <c r="F191" s="746">
        <f t="shared" si="7"/>
        <v>210</v>
      </c>
      <c r="G191" s="520">
        <f>'[27]3B'!G21</f>
        <v>58</v>
      </c>
      <c r="H191" s="520">
        <f>'[27]3B'!H21</f>
        <v>126</v>
      </c>
      <c r="I191" s="520">
        <f>'[27]3B'!I21</f>
        <v>20</v>
      </c>
      <c r="J191" s="520">
        <f>'[27]3B'!J21</f>
        <v>6</v>
      </c>
      <c r="K191" s="746">
        <f t="shared" si="6"/>
        <v>210</v>
      </c>
      <c r="L191" s="746">
        <f t="shared" si="8"/>
        <v>0</v>
      </c>
    </row>
    <row r="192" spans="1:12" ht="14.4">
      <c r="A192" s="795"/>
      <c r="B192" s="519" t="s">
        <v>550</v>
      </c>
      <c r="C192" s="514" t="s">
        <v>2022</v>
      </c>
      <c r="D192" s="520">
        <f>'[16]3B'!L192</f>
        <v>0</v>
      </c>
      <c r="E192" s="520">
        <f>'[27]3B'!E22</f>
        <v>37</v>
      </c>
      <c r="F192" s="746">
        <f t="shared" si="7"/>
        <v>37</v>
      </c>
      <c r="G192" s="520">
        <f>'[27]3B'!G22</f>
        <v>32</v>
      </c>
      <c r="H192" s="520">
        <f>'[27]3B'!H22</f>
        <v>5</v>
      </c>
      <c r="I192" s="520">
        <f>'[27]3B'!I22</f>
        <v>0</v>
      </c>
      <c r="J192" s="520">
        <f>'[27]3B'!J22</f>
        <v>0</v>
      </c>
      <c r="K192" s="746">
        <f t="shared" si="6"/>
        <v>37</v>
      </c>
      <c r="L192" s="746">
        <f t="shared" si="8"/>
        <v>0</v>
      </c>
    </row>
    <row r="193" spans="1:12" ht="14.4">
      <c r="A193" s="795"/>
      <c r="B193" s="519" t="s">
        <v>551</v>
      </c>
      <c r="C193" s="514" t="s">
        <v>2023</v>
      </c>
      <c r="D193" s="520">
        <f>'[16]3B'!L193</f>
        <v>0</v>
      </c>
      <c r="E193" s="520">
        <f>'[27]3B'!E23</f>
        <v>5383</v>
      </c>
      <c r="F193" s="746">
        <f t="shared" si="7"/>
        <v>5383</v>
      </c>
      <c r="G193" s="520">
        <f>'[27]3B'!G23</f>
        <v>4080</v>
      </c>
      <c r="H193" s="520">
        <f>'[27]3B'!H23</f>
        <v>1162</v>
      </c>
      <c r="I193" s="520">
        <f>'[27]3B'!I23</f>
        <v>127</v>
      </c>
      <c r="J193" s="520">
        <f>'[27]3B'!J23</f>
        <v>14</v>
      </c>
      <c r="K193" s="746">
        <f t="shared" si="6"/>
        <v>5383</v>
      </c>
      <c r="L193" s="746">
        <f t="shared" si="8"/>
        <v>0</v>
      </c>
    </row>
    <row r="194" spans="1:12" ht="14.4">
      <c r="A194" s="796" t="s">
        <v>1166</v>
      </c>
      <c r="B194" s="532" t="s">
        <v>535</v>
      </c>
      <c r="C194" s="511" t="s">
        <v>2007</v>
      </c>
      <c r="D194" s="533">
        <f>'[16]3B'!L194</f>
        <v>0</v>
      </c>
      <c r="E194" s="533">
        <f>'[28]3B'!E7</f>
        <v>1515</v>
      </c>
      <c r="F194" s="752">
        <f t="shared" si="7"/>
        <v>1515</v>
      </c>
      <c r="G194" s="533">
        <f>'[28]3B'!G7</f>
        <v>945</v>
      </c>
      <c r="H194" s="533">
        <f>'[28]3B'!H7</f>
        <v>478</v>
      </c>
      <c r="I194" s="533">
        <f>'[28]3B'!I7</f>
        <v>82</v>
      </c>
      <c r="J194" s="533">
        <f>'[28]3B'!J7</f>
        <v>10</v>
      </c>
      <c r="K194" s="752">
        <f t="shared" si="6"/>
        <v>1515</v>
      </c>
      <c r="L194" s="752">
        <f t="shared" si="8"/>
        <v>0</v>
      </c>
    </row>
    <row r="195" spans="1:12" ht="14.4">
      <c r="A195" s="796"/>
      <c r="B195" s="532" t="s">
        <v>536</v>
      </c>
      <c r="C195" s="511" t="s">
        <v>2008</v>
      </c>
      <c r="D195" s="533">
        <f>'[16]3B'!L195</f>
        <v>0</v>
      </c>
      <c r="E195" s="533">
        <f>'[28]3B'!E8</f>
        <v>1330</v>
      </c>
      <c r="F195" s="752">
        <f t="shared" si="7"/>
        <v>1330</v>
      </c>
      <c r="G195" s="533">
        <f>'[28]3B'!G8</f>
        <v>810</v>
      </c>
      <c r="H195" s="533">
        <f>'[28]3B'!H8</f>
        <v>458</v>
      </c>
      <c r="I195" s="533">
        <f>'[28]3B'!I8</f>
        <v>45</v>
      </c>
      <c r="J195" s="533">
        <f>'[28]3B'!J8</f>
        <v>17</v>
      </c>
      <c r="K195" s="752">
        <f t="shared" si="6"/>
        <v>1330</v>
      </c>
      <c r="L195" s="752">
        <f t="shared" si="8"/>
        <v>0</v>
      </c>
    </row>
    <row r="196" spans="1:12" ht="14.4">
      <c r="A196" s="796"/>
      <c r="B196" s="532" t="s">
        <v>537</v>
      </c>
      <c r="C196" s="511" t="s">
        <v>2009</v>
      </c>
      <c r="D196" s="533">
        <f>'[16]3B'!L196</f>
        <v>0</v>
      </c>
      <c r="E196" s="533">
        <f>'[28]3B'!E9</f>
        <v>1245</v>
      </c>
      <c r="F196" s="752">
        <f t="shared" si="7"/>
        <v>1245</v>
      </c>
      <c r="G196" s="533">
        <f>'[28]3B'!G9</f>
        <v>820</v>
      </c>
      <c r="H196" s="533">
        <f>'[28]3B'!H9</f>
        <v>368</v>
      </c>
      <c r="I196" s="533">
        <f>'[28]3B'!I9</f>
        <v>55</v>
      </c>
      <c r="J196" s="533">
        <f>'[28]3B'!J9</f>
        <v>2</v>
      </c>
      <c r="K196" s="752">
        <f t="shared" si="6"/>
        <v>1245</v>
      </c>
      <c r="L196" s="752">
        <f t="shared" si="8"/>
        <v>0</v>
      </c>
    </row>
    <row r="197" spans="1:12" ht="14.4">
      <c r="A197" s="796"/>
      <c r="B197" s="532" t="s">
        <v>538</v>
      </c>
      <c r="C197" s="511" t="s">
        <v>2010</v>
      </c>
      <c r="D197" s="533">
        <f>'[16]3B'!L197</f>
        <v>0</v>
      </c>
      <c r="E197" s="533">
        <f>'[28]3B'!E10</f>
        <v>394</v>
      </c>
      <c r="F197" s="752">
        <f t="shared" si="7"/>
        <v>394</v>
      </c>
      <c r="G197" s="533">
        <f>'[28]3B'!G10</f>
        <v>165</v>
      </c>
      <c r="H197" s="533">
        <f>'[28]3B'!H10</f>
        <v>204</v>
      </c>
      <c r="I197" s="533">
        <f>'[28]3B'!I10</f>
        <v>25</v>
      </c>
      <c r="J197" s="533">
        <f>'[28]3B'!J10</f>
        <v>0</v>
      </c>
      <c r="K197" s="752">
        <f t="shared" si="6"/>
        <v>394</v>
      </c>
      <c r="L197" s="752">
        <f t="shared" si="8"/>
        <v>0</v>
      </c>
    </row>
    <row r="198" spans="1:12" ht="14.4">
      <c r="A198" s="796"/>
      <c r="B198" s="532" t="s">
        <v>539</v>
      </c>
      <c r="C198" s="511" t="s">
        <v>2011</v>
      </c>
      <c r="D198" s="533">
        <f>'[16]3B'!L198</f>
        <v>0</v>
      </c>
      <c r="E198" s="533">
        <f>'[28]3B'!E11</f>
        <v>660</v>
      </c>
      <c r="F198" s="752">
        <f t="shared" si="7"/>
        <v>660</v>
      </c>
      <c r="G198" s="533">
        <f>'[28]3B'!G11</f>
        <v>380</v>
      </c>
      <c r="H198" s="533">
        <f>'[28]3B'!H11</f>
        <v>220</v>
      </c>
      <c r="I198" s="533">
        <f>'[28]3B'!I11</f>
        <v>45</v>
      </c>
      <c r="J198" s="533">
        <f>'[28]3B'!J11</f>
        <v>15</v>
      </c>
      <c r="K198" s="752">
        <f t="shared" si="6"/>
        <v>660</v>
      </c>
      <c r="L198" s="752">
        <f t="shared" si="8"/>
        <v>0</v>
      </c>
    </row>
    <row r="199" spans="1:12" ht="14.4">
      <c r="A199" s="796"/>
      <c r="B199" s="532" t="s">
        <v>540</v>
      </c>
      <c r="C199" s="514" t="s">
        <v>2012</v>
      </c>
      <c r="D199" s="533">
        <f>'[16]3B'!L199</f>
        <v>0</v>
      </c>
      <c r="E199" s="533">
        <f>'[28]3B'!E12</f>
        <v>830</v>
      </c>
      <c r="F199" s="752">
        <f t="shared" si="7"/>
        <v>830</v>
      </c>
      <c r="G199" s="533">
        <f>'[28]3B'!G12</f>
        <v>415</v>
      </c>
      <c r="H199" s="533">
        <f>'[28]3B'!H12</f>
        <v>380</v>
      </c>
      <c r="I199" s="533">
        <f>'[28]3B'!I12</f>
        <v>35</v>
      </c>
      <c r="J199" s="533">
        <f>'[28]3B'!J12</f>
        <v>0</v>
      </c>
      <c r="K199" s="752">
        <f t="shared" ref="K199:K227" si="9">SUM(G199:J199)</f>
        <v>830</v>
      </c>
      <c r="L199" s="752">
        <f t="shared" si="8"/>
        <v>0</v>
      </c>
    </row>
    <row r="200" spans="1:12" ht="14.4">
      <c r="A200" s="796"/>
      <c r="B200" s="532" t="s">
        <v>541</v>
      </c>
      <c r="C200" s="514" t="s">
        <v>2013</v>
      </c>
      <c r="D200" s="533">
        <f>'[16]3B'!L200</f>
        <v>0</v>
      </c>
      <c r="E200" s="533">
        <f>'[28]3B'!E13</f>
        <v>1050</v>
      </c>
      <c r="F200" s="752">
        <f t="shared" si="7"/>
        <v>1050</v>
      </c>
      <c r="G200" s="533">
        <f>'[28]3B'!G13</f>
        <v>645</v>
      </c>
      <c r="H200" s="533">
        <f>'[28]3B'!H13</f>
        <v>355</v>
      </c>
      <c r="I200" s="533">
        <f>'[28]3B'!I13</f>
        <v>50</v>
      </c>
      <c r="J200" s="533">
        <f>'[28]3B'!J13</f>
        <v>0</v>
      </c>
      <c r="K200" s="752">
        <f t="shared" si="9"/>
        <v>1050</v>
      </c>
      <c r="L200" s="752">
        <f t="shared" si="8"/>
        <v>0</v>
      </c>
    </row>
    <row r="201" spans="1:12" ht="14.4">
      <c r="A201" s="796"/>
      <c r="B201" s="532" t="s">
        <v>542</v>
      </c>
      <c r="C201" s="514" t="s">
        <v>2014</v>
      </c>
      <c r="D201" s="533">
        <f>'[16]3B'!L201</f>
        <v>0</v>
      </c>
      <c r="E201" s="533">
        <f>'[28]3B'!E14</f>
        <v>690</v>
      </c>
      <c r="F201" s="752">
        <f t="shared" si="7"/>
        <v>690</v>
      </c>
      <c r="G201" s="533">
        <f>'[28]3B'!G14</f>
        <v>375</v>
      </c>
      <c r="H201" s="533">
        <f>'[28]3B'!H14</f>
        <v>270</v>
      </c>
      <c r="I201" s="533">
        <f>'[28]3B'!I14</f>
        <v>40</v>
      </c>
      <c r="J201" s="533">
        <f>'[28]3B'!J14</f>
        <v>5</v>
      </c>
      <c r="K201" s="752">
        <f t="shared" si="9"/>
        <v>690</v>
      </c>
      <c r="L201" s="752">
        <f t="shared" si="8"/>
        <v>0</v>
      </c>
    </row>
    <row r="202" spans="1:12" ht="14.4">
      <c r="A202" s="796"/>
      <c r="B202" s="532" t="s">
        <v>543</v>
      </c>
      <c r="C202" s="511" t="s">
        <v>2015</v>
      </c>
      <c r="D202" s="533">
        <f>'[16]3B'!L202</f>
        <v>0</v>
      </c>
      <c r="E202" s="533">
        <f>'[28]3B'!E15</f>
        <v>425</v>
      </c>
      <c r="F202" s="752">
        <f t="shared" si="7"/>
        <v>425</v>
      </c>
      <c r="G202" s="533">
        <f>'[28]3B'!G15</f>
        <v>277</v>
      </c>
      <c r="H202" s="533">
        <f>'[28]3B'!H15</f>
        <v>129</v>
      </c>
      <c r="I202" s="533">
        <f>'[28]3B'!I15</f>
        <v>15</v>
      </c>
      <c r="J202" s="533">
        <f>'[28]3B'!J15</f>
        <v>4</v>
      </c>
      <c r="K202" s="752">
        <f t="shared" si="9"/>
        <v>425</v>
      </c>
      <c r="L202" s="752">
        <f t="shared" si="8"/>
        <v>0</v>
      </c>
    </row>
    <row r="203" spans="1:12" ht="14.4">
      <c r="A203" s="796"/>
      <c r="B203" s="532" t="s">
        <v>544</v>
      </c>
      <c r="C203" s="514" t="s">
        <v>2016</v>
      </c>
      <c r="D203" s="533">
        <f>'[16]3B'!L203</f>
        <v>0</v>
      </c>
      <c r="E203" s="533">
        <f>'[28]3B'!E16</f>
        <v>445</v>
      </c>
      <c r="F203" s="752">
        <f t="shared" si="7"/>
        <v>445</v>
      </c>
      <c r="G203" s="533">
        <f>'[28]3B'!G16</f>
        <v>290</v>
      </c>
      <c r="H203" s="533">
        <f>'[28]3B'!H16</f>
        <v>125</v>
      </c>
      <c r="I203" s="533">
        <f>'[28]3B'!I16</f>
        <v>20</v>
      </c>
      <c r="J203" s="533">
        <f>'[28]3B'!J16</f>
        <v>10</v>
      </c>
      <c r="K203" s="752">
        <f t="shared" si="9"/>
        <v>445</v>
      </c>
      <c r="L203" s="752">
        <f t="shared" si="8"/>
        <v>0</v>
      </c>
    </row>
    <row r="204" spans="1:12" ht="14.4">
      <c r="A204" s="796"/>
      <c r="B204" s="532" t="s">
        <v>545</v>
      </c>
      <c r="C204" s="514" t="s">
        <v>2017</v>
      </c>
      <c r="D204" s="533">
        <f>'[16]3B'!L204</f>
        <v>0</v>
      </c>
      <c r="E204" s="533">
        <f>'[28]3B'!E17</f>
        <v>490</v>
      </c>
      <c r="F204" s="752">
        <f t="shared" si="7"/>
        <v>490</v>
      </c>
      <c r="G204" s="533">
        <f>'[28]3B'!G17</f>
        <v>275</v>
      </c>
      <c r="H204" s="533">
        <f>'[28]3B'!H17</f>
        <v>196</v>
      </c>
      <c r="I204" s="533">
        <f>'[28]3B'!I17</f>
        <v>17</v>
      </c>
      <c r="J204" s="533">
        <f>'[28]3B'!J17</f>
        <v>2</v>
      </c>
      <c r="K204" s="752">
        <f t="shared" si="9"/>
        <v>490</v>
      </c>
      <c r="L204" s="752">
        <f t="shared" si="8"/>
        <v>0</v>
      </c>
    </row>
    <row r="205" spans="1:12" ht="14.4">
      <c r="A205" s="796"/>
      <c r="B205" s="532" t="s">
        <v>546</v>
      </c>
      <c r="C205" s="511" t="s">
        <v>2018</v>
      </c>
      <c r="D205" s="533">
        <f>'[16]3B'!L205</f>
        <v>0</v>
      </c>
      <c r="E205" s="533">
        <f>'[28]3B'!E18</f>
        <v>240</v>
      </c>
      <c r="F205" s="752">
        <f t="shared" si="7"/>
        <v>240</v>
      </c>
      <c r="G205" s="533">
        <f>'[28]3B'!G18</f>
        <v>164</v>
      </c>
      <c r="H205" s="533">
        <f>'[28]3B'!H18</f>
        <v>64</v>
      </c>
      <c r="I205" s="533">
        <f>'[28]3B'!I18</f>
        <v>12</v>
      </c>
      <c r="J205" s="533">
        <f>'[28]3B'!J18</f>
        <v>0</v>
      </c>
      <c r="K205" s="752">
        <f t="shared" si="9"/>
        <v>240</v>
      </c>
      <c r="L205" s="752">
        <f t="shared" si="8"/>
        <v>0</v>
      </c>
    </row>
    <row r="206" spans="1:12" ht="14.4">
      <c r="A206" s="796"/>
      <c r="B206" s="532" t="s">
        <v>547</v>
      </c>
      <c r="C206" s="511" t="s">
        <v>2019</v>
      </c>
      <c r="D206" s="533">
        <f>'[16]3B'!L206</f>
        <v>0</v>
      </c>
      <c r="E206" s="533">
        <f>'[28]3B'!E19</f>
        <v>187</v>
      </c>
      <c r="F206" s="752">
        <f t="shared" si="7"/>
        <v>187</v>
      </c>
      <c r="G206" s="533">
        <f>'[28]3B'!G19</f>
        <v>106</v>
      </c>
      <c r="H206" s="533">
        <f>'[28]3B'!H19</f>
        <v>67</v>
      </c>
      <c r="I206" s="533">
        <f>'[28]3B'!I19</f>
        <v>12</v>
      </c>
      <c r="J206" s="533">
        <f>'[28]3B'!J19</f>
        <v>2</v>
      </c>
      <c r="K206" s="752">
        <f t="shared" si="9"/>
        <v>187</v>
      </c>
      <c r="L206" s="752">
        <f t="shared" si="8"/>
        <v>0</v>
      </c>
    </row>
    <row r="207" spans="1:12" ht="14.4">
      <c r="A207" s="796"/>
      <c r="B207" s="532" t="s">
        <v>548</v>
      </c>
      <c r="C207" s="514" t="s">
        <v>2020</v>
      </c>
      <c r="D207" s="533">
        <f>'[16]3B'!L207</f>
        <v>0</v>
      </c>
      <c r="E207" s="533">
        <f>'[28]3B'!E20</f>
        <v>405</v>
      </c>
      <c r="F207" s="752">
        <f t="shared" si="7"/>
        <v>405</v>
      </c>
      <c r="G207" s="533">
        <f>'[28]3B'!G20</f>
        <v>260</v>
      </c>
      <c r="H207" s="533">
        <f>'[28]3B'!H20</f>
        <v>118</v>
      </c>
      <c r="I207" s="533">
        <f>'[28]3B'!I20</f>
        <v>25</v>
      </c>
      <c r="J207" s="533">
        <f>'[28]3B'!J20</f>
        <v>2</v>
      </c>
      <c r="K207" s="752">
        <f t="shared" si="9"/>
        <v>405</v>
      </c>
      <c r="L207" s="752">
        <f t="shared" si="8"/>
        <v>0</v>
      </c>
    </row>
    <row r="208" spans="1:12" ht="14.4">
      <c r="A208" s="796"/>
      <c r="B208" s="532" t="s">
        <v>549</v>
      </c>
      <c r="C208" s="514" t="s">
        <v>2021</v>
      </c>
      <c r="D208" s="533">
        <f>'[16]3B'!L208</f>
        <v>0</v>
      </c>
      <c r="E208" s="533">
        <f>'[28]3B'!E21</f>
        <v>310</v>
      </c>
      <c r="F208" s="752">
        <f t="shared" si="7"/>
        <v>310</v>
      </c>
      <c r="G208" s="533">
        <f>'[28]3B'!G21</f>
        <v>175</v>
      </c>
      <c r="H208" s="533">
        <f>'[28]3B'!H21</f>
        <v>105</v>
      </c>
      <c r="I208" s="533">
        <f>'[28]3B'!I21</f>
        <v>25</v>
      </c>
      <c r="J208" s="533">
        <f>'[28]3B'!J21</f>
        <v>5</v>
      </c>
      <c r="K208" s="752">
        <f t="shared" si="9"/>
        <v>310</v>
      </c>
      <c r="L208" s="752">
        <f t="shared" si="8"/>
        <v>0</v>
      </c>
    </row>
    <row r="209" spans="1:12" ht="14.4">
      <c r="A209" s="796"/>
      <c r="B209" s="532" t="s">
        <v>550</v>
      </c>
      <c r="C209" s="514" t="s">
        <v>2022</v>
      </c>
      <c r="D209" s="533">
        <f>'[16]3B'!L209</f>
        <v>0</v>
      </c>
      <c r="E209" s="533">
        <f>'[28]3B'!E22</f>
        <v>250</v>
      </c>
      <c r="F209" s="752">
        <f t="shared" si="7"/>
        <v>250</v>
      </c>
      <c r="G209" s="533">
        <f>'[28]3B'!G22</f>
        <v>140</v>
      </c>
      <c r="H209" s="533">
        <f>'[28]3B'!H22</f>
        <v>90</v>
      </c>
      <c r="I209" s="533">
        <f>'[28]3B'!I22</f>
        <v>20</v>
      </c>
      <c r="J209" s="533">
        <f>'[28]3B'!J22</f>
        <v>0</v>
      </c>
      <c r="K209" s="752">
        <f t="shared" si="9"/>
        <v>250</v>
      </c>
      <c r="L209" s="752">
        <f t="shared" si="8"/>
        <v>0</v>
      </c>
    </row>
    <row r="210" spans="1:12" ht="14.4">
      <c r="A210" s="796"/>
      <c r="B210" s="532" t="s">
        <v>551</v>
      </c>
      <c r="C210" s="514" t="s">
        <v>2023</v>
      </c>
      <c r="D210" s="533">
        <f>'[16]3B'!L210</f>
        <v>0</v>
      </c>
      <c r="E210" s="533">
        <f>'[28]3B'!E23</f>
        <v>935</v>
      </c>
      <c r="F210" s="752">
        <f t="shared" si="7"/>
        <v>935</v>
      </c>
      <c r="G210" s="533">
        <f>'[28]3B'!G23</f>
        <v>475</v>
      </c>
      <c r="H210" s="533">
        <f>'[28]3B'!H23</f>
        <v>400</v>
      </c>
      <c r="I210" s="533">
        <f>'[28]3B'!I23</f>
        <v>60</v>
      </c>
      <c r="J210" s="533">
        <f>'[28]3B'!J23</f>
        <v>0</v>
      </c>
      <c r="K210" s="752">
        <f t="shared" si="9"/>
        <v>935</v>
      </c>
      <c r="L210" s="752">
        <f t="shared" si="8"/>
        <v>0</v>
      </c>
    </row>
    <row r="211" spans="1:12" ht="14.4">
      <c r="A211" s="797" t="s">
        <v>402</v>
      </c>
      <c r="B211" s="511" t="s">
        <v>535</v>
      </c>
      <c r="C211" s="511" t="s">
        <v>2007</v>
      </c>
      <c r="D211" s="534">
        <f t="shared" ref="D211:E226" si="10">+D7+D24+D41+D58+D75+D92+D109+D126+D143+D160+D177+D194</f>
        <v>24</v>
      </c>
      <c r="E211" s="534">
        <f t="shared" si="10"/>
        <v>79245</v>
      </c>
      <c r="F211" s="534">
        <f t="shared" ref="F211:F227" si="11">F7+F24+F41+F58+F75+F92+F126+F143+F160+F177+F194</f>
        <v>77933</v>
      </c>
      <c r="G211" s="534">
        <f t="shared" ref="G211:J226" si="12">+G7+G24+G41+G58+G75+G92+G109+G126+G143+G160+G177+G194</f>
        <v>49334</v>
      </c>
      <c r="H211" s="534">
        <f t="shared" si="12"/>
        <v>29437</v>
      </c>
      <c r="I211" s="534">
        <f t="shared" si="12"/>
        <v>409</v>
      </c>
      <c r="J211" s="534">
        <f t="shared" si="12"/>
        <v>65</v>
      </c>
      <c r="K211" s="534">
        <f t="shared" si="9"/>
        <v>79245</v>
      </c>
      <c r="L211" s="534">
        <f t="shared" ref="L211:L227" si="13">L7+L24+L41+L58+L75+L92+L126+L143+L160+L177+L194</f>
        <v>24</v>
      </c>
    </row>
    <row r="212" spans="1:12" ht="14.4">
      <c r="A212" s="797"/>
      <c r="B212" s="511" t="s">
        <v>536</v>
      </c>
      <c r="C212" s="511" t="s">
        <v>2008</v>
      </c>
      <c r="D212" s="534">
        <f t="shared" si="10"/>
        <v>14</v>
      </c>
      <c r="E212" s="534">
        <f t="shared" si="10"/>
        <v>52039</v>
      </c>
      <c r="F212" s="534">
        <f t="shared" si="11"/>
        <v>51125</v>
      </c>
      <c r="G212" s="534">
        <f t="shared" si="12"/>
        <v>29903</v>
      </c>
      <c r="H212" s="534">
        <f t="shared" si="12"/>
        <v>21714</v>
      </c>
      <c r="I212" s="534">
        <f t="shared" si="12"/>
        <v>349</v>
      </c>
      <c r="J212" s="534">
        <f t="shared" si="12"/>
        <v>75</v>
      </c>
      <c r="K212" s="534">
        <f t="shared" si="9"/>
        <v>52041</v>
      </c>
      <c r="L212" s="534">
        <f t="shared" si="13"/>
        <v>12</v>
      </c>
    </row>
    <row r="213" spans="1:12" ht="14.4">
      <c r="A213" s="797"/>
      <c r="B213" s="511" t="s">
        <v>537</v>
      </c>
      <c r="C213" s="511" t="s">
        <v>2009</v>
      </c>
      <c r="D213" s="534">
        <f t="shared" si="10"/>
        <v>23</v>
      </c>
      <c r="E213" s="534">
        <f t="shared" si="10"/>
        <v>23229</v>
      </c>
      <c r="F213" s="534">
        <f t="shared" si="11"/>
        <v>22730</v>
      </c>
      <c r="G213" s="534">
        <f t="shared" si="12"/>
        <v>12262</v>
      </c>
      <c r="H213" s="534">
        <f t="shared" si="12"/>
        <v>10197</v>
      </c>
      <c r="I213" s="534">
        <f t="shared" si="12"/>
        <v>745</v>
      </c>
      <c r="J213" s="534">
        <f t="shared" si="12"/>
        <v>22</v>
      </c>
      <c r="K213" s="534">
        <f t="shared" si="9"/>
        <v>23226</v>
      </c>
      <c r="L213" s="534">
        <f t="shared" si="13"/>
        <v>26</v>
      </c>
    </row>
    <row r="214" spans="1:12" ht="14.4">
      <c r="A214" s="797"/>
      <c r="B214" s="511" t="s">
        <v>538</v>
      </c>
      <c r="C214" s="511" t="s">
        <v>2010</v>
      </c>
      <c r="D214" s="534">
        <f t="shared" si="10"/>
        <v>15</v>
      </c>
      <c r="E214" s="534">
        <f t="shared" si="10"/>
        <v>3196</v>
      </c>
      <c r="F214" s="534">
        <f t="shared" si="11"/>
        <v>3162</v>
      </c>
      <c r="G214" s="534">
        <f t="shared" si="12"/>
        <v>1709</v>
      </c>
      <c r="H214" s="534">
        <f t="shared" si="12"/>
        <v>1457</v>
      </c>
      <c r="I214" s="534">
        <f t="shared" si="12"/>
        <v>30</v>
      </c>
      <c r="J214" s="534">
        <f t="shared" si="12"/>
        <v>0</v>
      </c>
      <c r="K214" s="534">
        <f t="shared" si="9"/>
        <v>3196</v>
      </c>
      <c r="L214" s="534">
        <f t="shared" si="13"/>
        <v>15</v>
      </c>
    </row>
    <row r="215" spans="1:12" ht="14.4">
      <c r="A215" s="797"/>
      <c r="B215" s="511" t="s">
        <v>539</v>
      </c>
      <c r="C215" s="511" t="s">
        <v>2011</v>
      </c>
      <c r="D215" s="534">
        <f t="shared" si="10"/>
        <v>6</v>
      </c>
      <c r="E215" s="534">
        <f t="shared" si="10"/>
        <v>2762</v>
      </c>
      <c r="F215" s="534">
        <f t="shared" si="11"/>
        <v>2686</v>
      </c>
      <c r="G215" s="534">
        <f t="shared" si="12"/>
        <v>1494</v>
      </c>
      <c r="H215" s="534">
        <f t="shared" si="12"/>
        <v>1202</v>
      </c>
      <c r="I215" s="534">
        <f t="shared" si="12"/>
        <v>51</v>
      </c>
      <c r="J215" s="534">
        <f t="shared" si="12"/>
        <v>15</v>
      </c>
      <c r="K215" s="534">
        <f t="shared" si="9"/>
        <v>2762</v>
      </c>
      <c r="L215" s="534">
        <f t="shared" si="13"/>
        <v>6</v>
      </c>
    </row>
    <row r="216" spans="1:12" ht="14.4">
      <c r="A216" s="797"/>
      <c r="B216" s="511" t="s">
        <v>540</v>
      </c>
      <c r="C216" s="535" t="s">
        <v>2012</v>
      </c>
      <c r="D216" s="534">
        <f t="shared" si="10"/>
        <v>19</v>
      </c>
      <c r="E216" s="534">
        <f t="shared" si="10"/>
        <v>17830</v>
      </c>
      <c r="F216" s="534">
        <f t="shared" si="11"/>
        <v>17359</v>
      </c>
      <c r="G216" s="534">
        <f t="shared" si="12"/>
        <v>9748</v>
      </c>
      <c r="H216" s="534">
        <f t="shared" si="12"/>
        <v>7935</v>
      </c>
      <c r="I216" s="534">
        <f t="shared" si="12"/>
        <v>132</v>
      </c>
      <c r="J216" s="534">
        <f t="shared" si="12"/>
        <v>14</v>
      </c>
      <c r="K216" s="534">
        <f t="shared" si="9"/>
        <v>17829</v>
      </c>
      <c r="L216" s="536">
        <f t="shared" si="13"/>
        <v>20</v>
      </c>
    </row>
    <row r="217" spans="1:12" ht="14.4">
      <c r="A217" s="797"/>
      <c r="B217" s="511" t="s">
        <v>541</v>
      </c>
      <c r="C217" s="535" t="s">
        <v>2013</v>
      </c>
      <c r="D217" s="534">
        <f t="shared" si="10"/>
        <v>19</v>
      </c>
      <c r="E217" s="534">
        <f t="shared" si="10"/>
        <v>6032</v>
      </c>
      <c r="F217" s="534">
        <f t="shared" si="11"/>
        <v>5584</v>
      </c>
      <c r="G217" s="534">
        <f t="shared" si="12"/>
        <v>3784</v>
      </c>
      <c r="H217" s="534">
        <f t="shared" si="12"/>
        <v>2141</v>
      </c>
      <c r="I217" s="534">
        <f t="shared" si="12"/>
        <v>96</v>
      </c>
      <c r="J217" s="534">
        <f t="shared" si="12"/>
        <v>11</v>
      </c>
      <c r="K217" s="534">
        <f t="shared" si="9"/>
        <v>6032</v>
      </c>
      <c r="L217" s="536">
        <f t="shared" si="13"/>
        <v>19</v>
      </c>
    </row>
    <row r="218" spans="1:12" ht="14.4">
      <c r="A218" s="797"/>
      <c r="B218" s="511" t="s">
        <v>542</v>
      </c>
      <c r="C218" s="535" t="s">
        <v>2014</v>
      </c>
      <c r="D218" s="534">
        <f t="shared" si="10"/>
        <v>24</v>
      </c>
      <c r="E218" s="534">
        <f t="shared" si="10"/>
        <v>11547</v>
      </c>
      <c r="F218" s="534">
        <f t="shared" si="11"/>
        <v>10800</v>
      </c>
      <c r="G218" s="534">
        <f t="shared" si="12"/>
        <v>6510</v>
      </c>
      <c r="H218" s="534">
        <f t="shared" si="12"/>
        <v>4913</v>
      </c>
      <c r="I218" s="534">
        <f t="shared" si="12"/>
        <v>106</v>
      </c>
      <c r="J218" s="534">
        <f t="shared" si="12"/>
        <v>18</v>
      </c>
      <c r="K218" s="534">
        <f t="shared" si="9"/>
        <v>11547</v>
      </c>
      <c r="L218" s="534">
        <f t="shared" si="13"/>
        <v>24</v>
      </c>
    </row>
    <row r="219" spans="1:12" ht="14.4">
      <c r="A219" s="797"/>
      <c r="B219" s="511" t="s">
        <v>543</v>
      </c>
      <c r="C219" s="511" t="s">
        <v>2015</v>
      </c>
      <c r="D219" s="534">
        <f t="shared" si="10"/>
        <v>1</v>
      </c>
      <c r="E219" s="534">
        <f t="shared" si="10"/>
        <v>1881</v>
      </c>
      <c r="F219" s="534">
        <f t="shared" si="11"/>
        <v>1882</v>
      </c>
      <c r="G219" s="534">
        <f t="shared" si="12"/>
        <v>1068</v>
      </c>
      <c r="H219" s="534">
        <f t="shared" si="12"/>
        <v>774</v>
      </c>
      <c r="I219" s="534">
        <f t="shared" si="12"/>
        <v>31</v>
      </c>
      <c r="J219" s="534">
        <f t="shared" si="12"/>
        <v>8</v>
      </c>
      <c r="K219" s="534">
        <f t="shared" si="9"/>
        <v>1881</v>
      </c>
      <c r="L219" s="534">
        <f t="shared" si="13"/>
        <v>1</v>
      </c>
    </row>
    <row r="220" spans="1:12" ht="14.4">
      <c r="A220" s="797"/>
      <c r="B220" s="511" t="s">
        <v>544</v>
      </c>
      <c r="C220" s="535" t="s">
        <v>2016</v>
      </c>
      <c r="D220" s="534">
        <f t="shared" si="10"/>
        <v>4</v>
      </c>
      <c r="E220" s="534">
        <f t="shared" si="10"/>
        <v>3751</v>
      </c>
      <c r="F220" s="534">
        <f t="shared" si="11"/>
        <v>3691</v>
      </c>
      <c r="G220" s="534">
        <f t="shared" si="12"/>
        <v>2303</v>
      </c>
      <c r="H220" s="534">
        <f t="shared" si="12"/>
        <v>1371</v>
      </c>
      <c r="I220" s="534">
        <f t="shared" si="12"/>
        <v>59</v>
      </c>
      <c r="J220" s="534">
        <f t="shared" si="12"/>
        <v>18</v>
      </c>
      <c r="K220" s="534">
        <f t="shared" si="9"/>
        <v>3751</v>
      </c>
      <c r="L220" s="536">
        <f t="shared" si="13"/>
        <v>4</v>
      </c>
    </row>
    <row r="221" spans="1:12" ht="14.4">
      <c r="A221" s="797"/>
      <c r="B221" s="511" t="s">
        <v>545</v>
      </c>
      <c r="C221" s="535" t="s">
        <v>2017</v>
      </c>
      <c r="D221" s="534">
        <f t="shared" si="10"/>
        <v>9</v>
      </c>
      <c r="E221" s="534">
        <f t="shared" si="10"/>
        <v>4849</v>
      </c>
      <c r="F221" s="534">
        <f t="shared" si="11"/>
        <v>4399</v>
      </c>
      <c r="G221" s="534">
        <f t="shared" si="12"/>
        <v>3003</v>
      </c>
      <c r="H221" s="534">
        <f t="shared" si="12"/>
        <v>1800</v>
      </c>
      <c r="I221" s="534">
        <f t="shared" si="12"/>
        <v>40</v>
      </c>
      <c r="J221" s="534">
        <f t="shared" si="12"/>
        <v>6</v>
      </c>
      <c r="K221" s="534">
        <f t="shared" si="9"/>
        <v>4849</v>
      </c>
      <c r="L221" s="536">
        <f t="shared" si="13"/>
        <v>9</v>
      </c>
    </row>
    <row r="222" spans="1:12" ht="14.4">
      <c r="A222" s="797"/>
      <c r="B222" s="511" t="s">
        <v>546</v>
      </c>
      <c r="C222" s="511" t="s">
        <v>2018</v>
      </c>
      <c r="D222" s="534">
        <f t="shared" si="10"/>
        <v>2</v>
      </c>
      <c r="E222" s="534">
        <f t="shared" si="10"/>
        <v>2373</v>
      </c>
      <c r="F222" s="534">
        <f t="shared" si="11"/>
        <v>2325</v>
      </c>
      <c r="G222" s="534">
        <f t="shared" si="12"/>
        <v>1651</v>
      </c>
      <c r="H222" s="534">
        <f t="shared" si="12"/>
        <v>691</v>
      </c>
      <c r="I222" s="534">
        <f t="shared" si="12"/>
        <v>28</v>
      </c>
      <c r="J222" s="534">
        <f t="shared" si="12"/>
        <v>3</v>
      </c>
      <c r="K222" s="534">
        <f t="shared" si="9"/>
        <v>2373</v>
      </c>
      <c r="L222" s="534">
        <f t="shared" si="13"/>
        <v>2</v>
      </c>
    </row>
    <row r="223" spans="1:12" ht="14.4">
      <c r="A223" s="797"/>
      <c r="B223" s="511" t="s">
        <v>547</v>
      </c>
      <c r="C223" s="511" t="s">
        <v>2019</v>
      </c>
      <c r="D223" s="534">
        <f t="shared" si="10"/>
        <v>1</v>
      </c>
      <c r="E223" s="534">
        <f t="shared" si="10"/>
        <v>1380</v>
      </c>
      <c r="F223" s="534">
        <f t="shared" si="11"/>
        <v>1359</v>
      </c>
      <c r="G223" s="534">
        <f t="shared" si="12"/>
        <v>697</v>
      </c>
      <c r="H223" s="534">
        <f t="shared" si="12"/>
        <v>637</v>
      </c>
      <c r="I223" s="534">
        <f t="shared" si="12"/>
        <v>39</v>
      </c>
      <c r="J223" s="534">
        <f t="shared" si="12"/>
        <v>7</v>
      </c>
      <c r="K223" s="534">
        <f t="shared" si="9"/>
        <v>1380</v>
      </c>
      <c r="L223" s="534">
        <f t="shared" si="13"/>
        <v>1</v>
      </c>
    </row>
    <row r="224" spans="1:12" ht="14.4">
      <c r="A224" s="797"/>
      <c r="B224" s="511" t="s">
        <v>548</v>
      </c>
      <c r="C224" s="535" t="s">
        <v>2020</v>
      </c>
      <c r="D224" s="534">
        <f t="shared" si="10"/>
        <v>12</v>
      </c>
      <c r="E224" s="534">
        <f t="shared" si="10"/>
        <v>4227</v>
      </c>
      <c r="F224" s="534">
        <f t="shared" si="11"/>
        <v>3821</v>
      </c>
      <c r="G224" s="534">
        <f t="shared" si="12"/>
        <v>2435</v>
      </c>
      <c r="H224" s="534">
        <f t="shared" si="12"/>
        <v>1702</v>
      </c>
      <c r="I224" s="534">
        <f t="shared" si="12"/>
        <v>80</v>
      </c>
      <c r="J224" s="534">
        <f t="shared" si="12"/>
        <v>10</v>
      </c>
      <c r="K224" s="534">
        <f t="shared" si="9"/>
        <v>4227</v>
      </c>
      <c r="L224" s="536">
        <f t="shared" si="13"/>
        <v>12</v>
      </c>
    </row>
    <row r="225" spans="1:12" ht="14.4">
      <c r="A225" s="797"/>
      <c r="B225" s="511" t="s">
        <v>549</v>
      </c>
      <c r="C225" s="535" t="s">
        <v>2021</v>
      </c>
      <c r="D225" s="534">
        <f t="shared" si="10"/>
        <v>11</v>
      </c>
      <c r="E225" s="534">
        <f t="shared" si="10"/>
        <v>9120</v>
      </c>
      <c r="F225" s="534">
        <f t="shared" si="11"/>
        <v>8892</v>
      </c>
      <c r="G225" s="534">
        <f t="shared" si="12"/>
        <v>5072</v>
      </c>
      <c r="H225" s="534">
        <f t="shared" si="12"/>
        <v>3992</v>
      </c>
      <c r="I225" s="534">
        <f t="shared" si="12"/>
        <v>45</v>
      </c>
      <c r="J225" s="534">
        <f t="shared" si="12"/>
        <v>11</v>
      </c>
      <c r="K225" s="534">
        <f t="shared" si="9"/>
        <v>9120</v>
      </c>
      <c r="L225" s="536">
        <f t="shared" si="13"/>
        <v>11</v>
      </c>
    </row>
    <row r="226" spans="1:12" ht="14.4">
      <c r="A226" s="797"/>
      <c r="B226" s="511" t="s">
        <v>550</v>
      </c>
      <c r="C226" s="535" t="s">
        <v>2022</v>
      </c>
      <c r="D226" s="534">
        <f t="shared" si="10"/>
        <v>13</v>
      </c>
      <c r="E226" s="534">
        <f t="shared" si="10"/>
        <v>2132</v>
      </c>
      <c r="F226" s="534">
        <f t="shared" si="11"/>
        <v>2124</v>
      </c>
      <c r="G226" s="534">
        <f t="shared" si="12"/>
        <v>994</v>
      </c>
      <c r="H226" s="534">
        <f t="shared" si="12"/>
        <v>1118</v>
      </c>
      <c r="I226" s="534">
        <f t="shared" si="12"/>
        <v>20</v>
      </c>
      <c r="J226" s="534">
        <f t="shared" si="12"/>
        <v>0</v>
      </c>
      <c r="K226" s="534">
        <f t="shared" si="9"/>
        <v>2132</v>
      </c>
      <c r="L226" s="536">
        <f t="shared" si="13"/>
        <v>13</v>
      </c>
    </row>
    <row r="227" spans="1:12" ht="14.4">
      <c r="A227" s="797"/>
      <c r="B227" s="511" t="s">
        <v>551</v>
      </c>
      <c r="C227" s="535" t="s">
        <v>2023</v>
      </c>
      <c r="D227" s="534">
        <f>+D23+D40+D57+D74+D91+D108+D125+D142+D159+D176+D193+D210</f>
        <v>9</v>
      </c>
      <c r="E227" s="534">
        <f>+E23+E40+E57+E74+E91+E108+E125+E142+E159+E176+E193+E210</f>
        <v>19521</v>
      </c>
      <c r="F227" s="534">
        <f t="shared" si="11"/>
        <v>17224</v>
      </c>
      <c r="G227" s="534">
        <f>+G23+G40+G57+G74+G91+G108+G125+G142+G159+G176+G193+G210</f>
        <v>11854</v>
      </c>
      <c r="H227" s="534">
        <f>+H23+H40+H57+H74+H91+H108+H125+H142+H159+H176+H193+H210</f>
        <v>7451</v>
      </c>
      <c r="I227" s="534">
        <f>+I23+I40+I57+I74+I91+I108+I125+I142+I159+I176+I193+I210</f>
        <v>202</v>
      </c>
      <c r="J227" s="534">
        <f>+J23+J40+J57+J74+J91+J108+J125+J142+J159+J176+J193+J210</f>
        <v>14</v>
      </c>
      <c r="K227" s="534">
        <f t="shared" si="9"/>
        <v>19521</v>
      </c>
      <c r="L227" s="536">
        <f t="shared" si="13"/>
        <v>9</v>
      </c>
    </row>
    <row r="228" spans="1:12">
      <c r="D228" s="503">
        <f>SUM(D211:D227)</f>
        <v>206</v>
      </c>
      <c r="E228" s="503">
        <f t="shared" ref="E228:L228" si="14">SUM(E211:E227)</f>
        <v>245114</v>
      </c>
      <c r="F228" s="503">
        <f t="shared" si="14"/>
        <v>237096</v>
      </c>
      <c r="G228" s="503">
        <f t="shared" si="14"/>
        <v>143821</v>
      </c>
      <c r="H228" s="503">
        <f t="shared" si="14"/>
        <v>98532</v>
      </c>
      <c r="I228" s="503">
        <f t="shared" si="14"/>
        <v>2462</v>
      </c>
      <c r="J228" s="503">
        <f t="shared" si="14"/>
        <v>297</v>
      </c>
      <c r="K228" s="503">
        <f t="shared" si="14"/>
        <v>245112</v>
      </c>
      <c r="L228" s="503">
        <f t="shared" si="14"/>
        <v>208</v>
      </c>
    </row>
    <row r="229" spans="1:12" ht="39.6">
      <c r="C229" s="537" t="s">
        <v>2052</v>
      </c>
      <c r="E229" s="728" t="s">
        <v>2053</v>
      </c>
      <c r="F229" s="728" t="s">
        <v>2054</v>
      </c>
      <c r="G229" s="798" t="s">
        <v>2053</v>
      </c>
      <c r="H229" s="798"/>
      <c r="I229" s="798"/>
      <c r="J229" s="798"/>
      <c r="K229" s="728" t="s">
        <v>2054</v>
      </c>
      <c r="L229" s="728" t="s">
        <v>2055</v>
      </c>
    </row>
    <row r="232" spans="1:12">
      <c r="E232" s="792" t="s">
        <v>2056</v>
      </c>
      <c r="F232" s="792"/>
      <c r="G232" s="792"/>
      <c r="H232" s="792"/>
    </row>
    <row r="235" spans="1:12">
      <c r="E235" s="503">
        <f>+E228/3</f>
        <v>81704.666666666672</v>
      </c>
      <c r="F235" s="503">
        <f>+F228/3</f>
        <v>79032</v>
      </c>
    </row>
  </sheetData>
  <autoFilter ref="A6:Q229"/>
  <mergeCells count="25">
    <mergeCell ref="A126:A142"/>
    <mergeCell ref="L3:L5"/>
    <mergeCell ref="G4:H4"/>
    <mergeCell ref="I4:J4"/>
    <mergeCell ref="K4:K5"/>
    <mergeCell ref="A7:A23"/>
    <mergeCell ref="A24:A40"/>
    <mergeCell ref="A3:A5"/>
    <mergeCell ref="B3:C5"/>
    <mergeCell ref="D3:D5"/>
    <mergeCell ref="E3:E5"/>
    <mergeCell ref="F3:F5"/>
    <mergeCell ref="G3:K3"/>
    <mergeCell ref="A41:A57"/>
    <mergeCell ref="A58:A74"/>
    <mergeCell ref="A75:A91"/>
    <mergeCell ref="A92:A108"/>
    <mergeCell ref="A109:A125"/>
    <mergeCell ref="E232:H232"/>
    <mergeCell ref="A143:A159"/>
    <mergeCell ref="A160:A176"/>
    <mergeCell ref="A177:A193"/>
    <mergeCell ref="A194:A210"/>
    <mergeCell ref="A211:A227"/>
    <mergeCell ref="G229:J229"/>
  </mergeCells>
  <conditionalFormatting sqref="L229:L65536 L1:L108 K7:K108 D7:D227 F7:F210 K126:L210 E211:L227">
    <cfRule type="cellIs" dxfId="9" priority="2" stopIfTrue="1" operator="lessThan">
      <formula>0</formula>
    </cfRule>
  </conditionalFormatting>
  <conditionalFormatting sqref="K109:L125">
    <cfRule type="cellIs" dxfId="8" priority="1" stopIfTrue="1" operator="lessThan">
      <formula>0</formula>
    </cfRule>
  </conditionalFormatting>
  <printOptions horizontalCentered="1" verticalCentered="1"/>
  <pageMargins left="0.23622047244094491" right="0" top="0" bottom="0" header="0.31496062992125984" footer="0.31496062992125984"/>
  <pageSetup paperSize="9" scale="17"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4"/>
  <sheetViews>
    <sheetView zoomScaleSheetLayoutView="100" workbookViewId="0">
      <pane xSplit="2" ySplit="2" topLeftCell="C3" activePane="bottomRight" state="frozen"/>
      <selection activeCell="I13" sqref="I13"/>
      <selection pane="topRight" activeCell="I13" sqref="I13"/>
      <selection pane="bottomLeft" activeCell="I13" sqref="I13"/>
      <selection pane="bottomRight" activeCell="D9" sqref="D9"/>
    </sheetView>
  </sheetViews>
  <sheetFormatPr defaultRowHeight="13.2"/>
  <cols>
    <col min="1" max="1" width="5" style="644" customWidth="1"/>
    <col min="2" max="2" width="10.5546875" style="644" customWidth="1"/>
    <col min="3" max="3" width="43.33203125" style="644" customWidth="1"/>
    <col min="4" max="4" width="20.5546875" style="480" customWidth="1"/>
    <col min="5" max="5" width="9.5546875" style="482" customWidth="1"/>
    <col min="6" max="6" width="8" style="482" customWidth="1"/>
    <col min="7" max="9" width="8.88671875" style="644"/>
    <col min="10" max="12" width="0" style="644" hidden="1" customWidth="1"/>
    <col min="13" max="255" width="8.88671875" style="644"/>
    <col min="256" max="256" width="5" style="644" customWidth="1"/>
    <col min="257" max="257" width="8.88671875" style="644"/>
    <col min="258" max="258" width="43.33203125" style="644" customWidth="1"/>
    <col min="259" max="259" width="20.5546875" style="644" customWidth="1"/>
    <col min="260" max="265" width="8.88671875" style="644"/>
    <col min="266" max="268" width="0" style="644" hidden="1" customWidth="1"/>
    <col min="269" max="511" width="8.88671875" style="644"/>
    <col min="512" max="512" width="5" style="644" customWidth="1"/>
    <col min="513" max="513" width="8.88671875" style="644"/>
    <col min="514" max="514" width="43.33203125" style="644" customWidth="1"/>
    <col min="515" max="515" width="20.5546875" style="644" customWidth="1"/>
    <col min="516" max="521" width="8.88671875" style="644"/>
    <col min="522" max="524" width="0" style="644" hidden="1" customWidth="1"/>
    <col min="525" max="767" width="8.88671875" style="644"/>
    <col min="768" max="768" width="5" style="644" customWidth="1"/>
    <col min="769" max="769" width="8.88671875" style="644"/>
    <col min="770" max="770" width="43.33203125" style="644" customWidth="1"/>
    <col min="771" max="771" width="20.5546875" style="644" customWidth="1"/>
    <col min="772" max="777" width="8.88671875" style="644"/>
    <col min="778" max="780" width="0" style="644" hidden="1" customWidth="1"/>
    <col min="781" max="1023" width="8.88671875" style="644"/>
    <col min="1024" max="1024" width="5" style="644" customWidth="1"/>
    <col min="1025" max="1025" width="8.88671875" style="644"/>
    <col min="1026" max="1026" width="43.33203125" style="644" customWidth="1"/>
    <col min="1027" max="1027" width="20.5546875" style="644" customWidth="1"/>
    <col min="1028" max="1033" width="8.88671875" style="644"/>
    <col min="1034" max="1036" width="0" style="644" hidden="1" customWidth="1"/>
    <col min="1037" max="1279" width="8.88671875" style="644"/>
    <col min="1280" max="1280" width="5" style="644" customWidth="1"/>
    <col min="1281" max="1281" width="8.88671875" style="644"/>
    <col min="1282" max="1282" width="43.33203125" style="644" customWidth="1"/>
    <col min="1283" max="1283" width="20.5546875" style="644" customWidth="1"/>
    <col min="1284" max="1289" width="8.88671875" style="644"/>
    <col min="1290" max="1292" width="0" style="644" hidden="1" customWidth="1"/>
    <col min="1293" max="1535" width="8.88671875" style="644"/>
    <col min="1536" max="1536" width="5" style="644" customWidth="1"/>
    <col min="1537" max="1537" width="8.88671875" style="644"/>
    <col min="1538" max="1538" width="43.33203125" style="644" customWidth="1"/>
    <col min="1539" max="1539" width="20.5546875" style="644" customWidth="1"/>
    <col min="1540" max="1545" width="8.88671875" style="644"/>
    <col min="1546" max="1548" width="0" style="644" hidden="1" customWidth="1"/>
    <col min="1549" max="1791" width="8.88671875" style="644"/>
    <col min="1792" max="1792" width="5" style="644" customWidth="1"/>
    <col min="1793" max="1793" width="8.88671875" style="644"/>
    <col min="1794" max="1794" width="43.33203125" style="644" customWidth="1"/>
    <col min="1795" max="1795" width="20.5546875" style="644" customWidth="1"/>
    <col min="1796" max="1801" width="8.88671875" style="644"/>
    <col min="1802" max="1804" width="0" style="644" hidden="1" customWidth="1"/>
    <col min="1805" max="2047" width="8.88671875" style="644"/>
    <col min="2048" max="2048" width="5" style="644" customWidth="1"/>
    <col min="2049" max="2049" width="8.88671875" style="644"/>
    <col min="2050" max="2050" width="43.33203125" style="644" customWidth="1"/>
    <col min="2051" max="2051" width="20.5546875" style="644" customWidth="1"/>
    <col min="2052" max="2057" width="8.88671875" style="644"/>
    <col min="2058" max="2060" width="0" style="644" hidden="1" customWidth="1"/>
    <col min="2061" max="2303" width="8.88671875" style="644"/>
    <col min="2304" max="2304" width="5" style="644" customWidth="1"/>
    <col min="2305" max="2305" width="8.88671875" style="644"/>
    <col min="2306" max="2306" width="43.33203125" style="644" customWidth="1"/>
    <col min="2307" max="2307" width="20.5546875" style="644" customWidth="1"/>
    <col min="2308" max="2313" width="8.88671875" style="644"/>
    <col min="2314" max="2316" width="0" style="644" hidden="1" customWidth="1"/>
    <col min="2317" max="2559" width="8.88671875" style="644"/>
    <col min="2560" max="2560" width="5" style="644" customWidth="1"/>
    <col min="2561" max="2561" width="8.88671875" style="644"/>
    <col min="2562" max="2562" width="43.33203125" style="644" customWidth="1"/>
    <col min="2563" max="2563" width="20.5546875" style="644" customWidth="1"/>
    <col min="2564" max="2569" width="8.88671875" style="644"/>
    <col min="2570" max="2572" width="0" style="644" hidden="1" customWidth="1"/>
    <col min="2573" max="2815" width="8.88671875" style="644"/>
    <col min="2816" max="2816" width="5" style="644" customWidth="1"/>
    <col min="2817" max="2817" width="8.88671875" style="644"/>
    <col min="2818" max="2818" width="43.33203125" style="644" customWidth="1"/>
    <col min="2819" max="2819" width="20.5546875" style="644" customWidth="1"/>
    <col min="2820" max="2825" width="8.88671875" style="644"/>
    <col min="2826" max="2828" width="0" style="644" hidden="1" customWidth="1"/>
    <col min="2829" max="3071" width="8.88671875" style="644"/>
    <col min="3072" max="3072" width="5" style="644" customWidth="1"/>
    <col min="3073" max="3073" width="8.88671875" style="644"/>
    <col min="3074" max="3074" width="43.33203125" style="644" customWidth="1"/>
    <col min="3075" max="3075" width="20.5546875" style="644" customWidth="1"/>
    <col min="3076" max="3081" width="8.88671875" style="644"/>
    <col min="3082" max="3084" width="0" style="644" hidden="1" customWidth="1"/>
    <col min="3085" max="3327" width="8.88671875" style="644"/>
    <col min="3328" max="3328" width="5" style="644" customWidth="1"/>
    <col min="3329" max="3329" width="8.88671875" style="644"/>
    <col min="3330" max="3330" width="43.33203125" style="644" customWidth="1"/>
    <col min="3331" max="3331" width="20.5546875" style="644" customWidth="1"/>
    <col min="3332" max="3337" width="8.88671875" style="644"/>
    <col min="3338" max="3340" width="0" style="644" hidden="1" customWidth="1"/>
    <col min="3341" max="3583" width="8.88671875" style="644"/>
    <col min="3584" max="3584" width="5" style="644" customWidth="1"/>
    <col min="3585" max="3585" width="8.88671875" style="644"/>
    <col min="3586" max="3586" width="43.33203125" style="644" customWidth="1"/>
    <col min="3587" max="3587" width="20.5546875" style="644" customWidth="1"/>
    <col min="3588" max="3593" width="8.88671875" style="644"/>
    <col min="3594" max="3596" width="0" style="644" hidden="1" customWidth="1"/>
    <col min="3597" max="3839" width="8.88671875" style="644"/>
    <col min="3840" max="3840" width="5" style="644" customWidth="1"/>
    <col min="3841" max="3841" width="8.88671875" style="644"/>
    <col min="3842" max="3842" width="43.33203125" style="644" customWidth="1"/>
    <col min="3843" max="3843" width="20.5546875" style="644" customWidth="1"/>
    <col min="3844" max="3849" width="8.88671875" style="644"/>
    <col min="3850" max="3852" width="0" style="644" hidden="1" customWidth="1"/>
    <col min="3853" max="4095" width="8.88671875" style="644"/>
    <col min="4096" max="4096" width="5" style="644" customWidth="1"/>
    <col min="4097" max="4097" width="8.88671875" style="644"/>
    <col min="4098" max="4098" width="43.33203125" style="644" customWidth="1"/>
    <col min="4099" max="4099" width="20.5546875" style="644" customWidth="1"/>
    <col min="4100" max="4105" width="8.88671875" style="644"/>
    <col min="4106" max="4108" width="0" style="644" hidden="1" customWidth="1"/>
    <col min="4109" max="4351" width="8.88671875" style="644"/>
    <col min="4352" max="4352" width="5" style="644" customWidth="1"/>
    <col min="4353" max="4353" width="8.88671875" style="644"/>
    <col min="4354" max="4354" width="43.33203125" style="644" customWidth="1"/>
    <col min="4355" max="4355" width="20.5546875" style="644" customWidth="1"/>
    <col min="4356" max="4361" width="8.88671875" style="644"/>
    <col min="4362" max="4364" width="0" style="644" hidden="1" customWidth="1"/>
    <col min="4365" max="4607" width="8.88671875" style="644"/>
    <col min="4608" max="4608" width="5" style="644" customWidth="1"/>
    <col min="4609" max="4609" width="8.88671875" style="644"/>
    <col min="4610" max="4610" width="43.33203125" style="644" customWidth="1"/>
    <col min="4611" max="4611" width="20.5546875" style="644" customWidth="1"/>
    <col min="4612" max="4617" width="8.88671875" style="644"/>
    <col min="4618" max="4620" width="0" style="644" hidden="1" customWidth="1"/>
    <col min="4621" max="4863" width="8.88671875" style="644"/>
    <col min="4864" max="4864" width="5" style="644" customWidth="1"/>
    <col min="4865" max="4865" width="8.88671875" style="644"/>
    <col min="4866" max="4866" width="43.33203125" style="644" customWidth="1"/>
    <col min="4867" max="4867" width="20.5546875" style="644" customWidth="1"/>
    <col min="4868" max="4873" width="8.88671875" style="644"/>
    <col min="4874" max="4876" width="0" style="644" hidden="1" customWidth="1"/>
    <col min="4877" max="5119" width="8.88671875" style="644"/>
    <col min="5120" max="5120" width="5" style="644" customWidth="1"/>
    <col min="5121" max="5121" width="8.88671875" style="644"/>
    <col min="5122" max="5122" width="43.33203125" style="644" customWidth="1"/>
    <col min="5123" max="5123" width="20.5546875" style="644" customWidth="1"/>
    <col min="5124" max="5129" width="8.88671875" style="644"/>
    <col min="5130" max="5132" width="0" style="644" hidden="1" customWidth="1"/>
    <col min="5133" max="5375" width="8.88671875" style="644"/>
    <col min="5376" max="5376" width="5" style="644" customWidth="1"/>
    <col min="5377" max="5377" width="8.88671875" style="644"/>
    <col min="5378" max="5378" width="43.33203125" style="644" customWidth="1"/>
    <col min="5379" max="5379" width="20.5546875" style="644" customWidth="1"/>
    <col min="5380" max="5385" width="8.88671875" style="644"/>
    <col min="5386" max="5388" width="0" style="644" hidden="1" customWidth="1"/>
    <col min="5389" max="5631" width="8.88671875" style="644"/>
    <col min="5632" max="5632" width="5" style="644" customWidth="1"/>
    <col min="5633" max="5633" width="8.88671875" style="644"/>
    <col min="5634" max="5634" width="43.33203125" style="644" customWidth="1"/>
    <col min="5635" max="5635" width="20.5546875" style="644" customWidth="1"/>
    <col min="5636" max="5641" width="8.88671875" style="644"/>
    <col min="5642" max="5644" width="0" style="644" hidden="1" customWidth="1"/>
    <col min="5645" max="5887" width="8.88671875" style="644"/>
    <col min="5888" max="5888" width="5" style="644" customWidth="1"/>
    <col min="5889" max="5889" width="8.88671875" style="644"/>
    <col min="5890" max="5890" width="43.33203125" style="644" customWidth="1"/>
    <col min="5891" max="5891" width="20.5546875" style="644" customWidth="1"/>
    <col min="5892" max="5897" width="8.88671875" style="644"/>
    <col min="5898" max="5900" width="0" style="644" hidden="1" customWidth="1"/>
    <col min="5901" max="6143" width="8.88671875" style="644"/>
    <col min="6144" max="6144" width="5" style="644" customWidth="1"/>
    <col min="6145" max="6145" width="8.88671875" style="644"/>
    <col min="6146" max="6146" width="43.33203125" style="644" customWidth="1"/>
    <col min="6147" max="6147" width="20.5546875" style="644" customWidth="1"/>
    <col min="6148" max="6153" width="8.88671875" style="644"/>
    <col min="6154" max="6156" width="0" style="644" hidden="1" customWidth="1"/>
    <col min="6157" max="6399" width="8.88671875" style="644"/>
    <col min="6400" max="6400" width="5" style="644" customWidth="1"/>
    <col min="6401" max="6401" width="8.88671875" style="644"/>
    <col min="6402" max="6402" width="43.33203125" style="644" customWidth="1"/>
    <col min="6403" max="6403" width="20.5546875" style="644" customWidth="1"/>
    <col min="6404" max="6409" width="8.88671875" style="644"/>
    <col min="6410" max="6412" width="0" style="644" hidden="1" customWidth="1"/>
    <col min="6413" max="6655" width="8.88671875" style="644"/>
    <col min="6656" max="6656" width="5" style="644" customWidth="1"/>
    <col min="6657" max="6657" width="8.88671875" style="644"/>
    <col min="6658" max="6658" width="43.33203125" style="644" customWidth="1"/>
    <col min="6659" max="6659" width="20.5546875" style="644" customWidth="1"/>
    <col min="6660" max="6665" width="8.88671875" style="644"/>
    <col min="6666" max="6668" width="0" style="644" hidden="1" customWidth="1"/>
    <col min="6669" max="6911" width="8.88671875" style="644"/>
    <col min="6912" max="6912" width="5" style="644" customWidth="1"/>
    <col min="6913" max="6913" width="8.88671875" style="644"/>
    <col min="6914" max="6914" width="43.33203125" style="644" customWidth="1"/>
    <col min="6915" max="6915" width="20.5546875" style="644" customWidth="1"/>
    <col min="6916" max="6921" width="8.88671875" style="644"/>
    <col min="6922" max="6924" width="0" style="644" hidden="1" customWidth="1"/>
    <col min="6925" max="7167" width="8.88671875" style="644"/>
    <col min="7168" max="7168" width="5" style="644" customWidth="1"/>
    <col min="7169" max="7169" width="8.88671875" style="644"/>
    <col min="7170" max="7170" width="43.33203125" style="644" customWidth="1"/>
    <col min="7171" max="7171" width="20.5546875" style="644" customWidth="1"/>
    <col min="7172" max="7177" width="8.88671875" style="644"/>
    <col min="7178" max="7180" width="0" style="644" hidden="1" customWidth="1"/>
    <col min="7181" max="7423" width="8.88671875" style="644"/>
    <col min="7424" max="7424" width="5" style="644" customWidth="1"/>
    <col min="7425" max="7425" width="8.88671875" style="644"/>
    <col min="7426" max="7426" width="43.33203125" style="644" customWidth="1"/>
    <col min="7427" max="7427" width="20.5546875" style="644" customWidth="1"/>
    <col min="7428" max="7433" width="8.88671875" style="644"/>
    <col min="7434" max="7436" width="0" style="644" hidden="1" customWidth="1"/>
    <col min="7437" max="7679" width="8.88671875" style="644"/>
    <col min="7680" max="7680" width="5" style="644" customWidth="1"/>
    <col min="7681" max="7681" width="8.88671875" style="644"/>
    <col min="7682" max="7682" width="43.33203125" style="644" customWidth="1"/>
    <col min="7683" max="7683" width="20.5546875" style="644" customWidth="1"/>
    <col min="7684" max="7689" width="8.88671875" style="644"/>
    <col min="7690" max="7692" width="0" style="644" hidden="1" customWidth="1"/>
    <col min="7693" max="7935" width="8.88671875" style="644"/>
    <col min="7936" max="7936" width="5" style="644" customWidth="1"/>
    <col min="7937" max="7937" width="8.88671875" style="644"/>
    <col min="7938" max="7938" width="43.33203125" style="644" customWidth="1"/>
    <col min="7939" max="7939" width="20.5546875" style="644" customWidth="1"/>
    <col min="7940" max="7945" width="8.88671875" style="644"/>
    <col min="7946" max="7948" width="0" style="644" hidden="1" customWidth="1"/>
    <col min="7949" max="8191" width="8.88671875" style="644"/>
    <col min="8192" max="8192" width="5" style="644" customWidth="1"/>
    <col min="8193" max="8193" width="8.88671875" style="644"/>
    <col min="8194" max="8194" width="43.33203125" style="644" customWidth="1"/>
    <col min="8195" max="8195" width="20.5546875" style="644" customWidth="1"/>
    <col min="8196" max="8201" width="8.88671875" style="644"/>
    <col min="8202" max="8204" width="0" style="644" hidden="1" customWidth="1"/>
    <col min="8205" max="8447" width="8.88671875" style="644"/>
    <col min="8448" max="8448" width="5" style="644" customWidth="1"/>
    <col min="8449" max="8449" width="8.88671875" style="644"/>
    <col min="8450" max="8450" width="43.33203125" style="644" customWidth="1"/>
    <col min="8451" max="8451" width="20.5546875" style="644" customWidth="1"/>
    <col min="8452" max="8457" width="8.88671875" style="644"/>
    <col min="8458" max="8460" width="0" style="644" hidden="1" customWidth="1"/>
    <col min="8461" max="8703" width="8.88671875" style="644"/>
    <col min="8704" max="8704" width="5" style="644" customWidth="1"/>
    <col min="8705" max="8705" width="8.88671875" style="644"/>
    <col min="8706" max="8706" width="43.33203125" style="644" customWidth="1"/>
    <col min="8707" max="8707" width="20.5546875" style="644" customWidth="1"/>
    <col min="8708" max="8713" width="8.88671875" style="644"/>
    <col min="8714" max="8716" width="0" style="644" hidden="1" customWidth="1"/>
    <col min="8717" max="8959" width="8.88671875" style="644"/>
    <col min="8960" max="8960" width="5" style="644" customWidth="1"/>
    <col min="8961" max="8961" width="8.88671875" style="644"/>
    <col min="8962" max="8962" width="43.33203125" style="644" customWidth="1"/>
    <col min="8963" max="8963" width="20.5546875" style="644" customWidth="1"/>
    <col min="8964" max="8969" width="8.88671875" style="644"/>
    <col min="8970" max="8972" width="0" style="644" hidden="1" customWidth="1"/>
    <col min="8973" max="9215" width="8.88671875" style="644"/>
    <col min="9216" max="9216" width="5" style="644" customWidth="1"/>
    <col min="9217" max="9217" width="8.88671875" style="644"/>
    <col min="9218" max="9218" width="43.33203125" style="644" customWidth="1"/>
    <col min="9219" max="9219" width="20.5546875" style="644" customWidth="1"/>
    <col min="9220" max="9225" width="8.88671875" style="644"/>
    <col min="9226" max="9228" width="0" style="644" hidden="1" customWidth="1"/>
    <col min="9229" max="9471" width="8.88671875" style="644"/>
    <col min="9472" max="9472" width="5" style="644" customWidth="1"/>
    <col min="9473" max="9473" width="8.88671875" style="644"/>
    <col min="9474" max="9474" width="43.33203125" style="644" customWidth="1"/>
    <col min="9475" max="9475" width="20.5546875" style="644" customWidth="1"/>
    <col min="9476" max="9481" width="8.88671875" style="644"/>
    <col min="9482" max="9484" width="0" style="644" hidden="1" customWidth="1"/>
    <col min="9485" max="9727" width="8.88671875" style="644"/>
    <col min="9728" max="9728" width="5" style="644" customWidth="1"/>
    <col min="9729" max="9729" width="8.88671875" style="644"/>
    <col min="9730" max="9730" width="43.33203125" style="644" customWidth="1"/>
    <col min="9731" max="9731" width="20.5546875" style="644" customWidth="1"/>
    <col min="9732" max="9737" width="8.88671875" style="644"/>
    <col min="9738" max="9740" width="0" style="644" hidden="1" customWidth="1"/>
    <col min="9741" max="9983" width="8.88671875" style="644"/>
    <col min="9984" max="9984" width="5" style="644" customWidth="1"/>
    <col min="9985" max="9985" width="8.88671875" style="644"/>
    <col min="9986" max="9986" width="43.33203125" style="644" customWidth="1"/>
    <col min="9987" max="9987" width="20.5546875" style="644" customWidth="1"/>
    <col min="9988" max="9993" width="8.88671875" style="644"/>
    <col min="9994" max="9996" width="0" style="644" hidden="1" customWidth="1"/>
    <col min="9997" max="10239" width="8.88671875" style="644"/>
    <col min="10240" max="10240" width="5" style="644" customWidth="1"/>
    <col min="10241" max="10241" width="8.88671875" style="644"/>
    <col min="10242" max="10242" width="43.33203125" style="644" customWidth="1"/>
    <col min="10243" max="10243" width="20.5546875" style="644" customWidth="1"/>
    <col min="10244" max="10249" width="8.88671875" style="644"/>
    <col min="10250" max="10252" width="0" style="644" hidden="1" customWidth="1"/>
    <col min="10253" max="10495" width="8.88671875" style="644"/>
    <col min="10496" max="10496" width="5" style="644" customWidth="1"/>
    <col min="10497" max="10497" width="8.88671875" style="644"/>
    <col min="10498" max="10498" width="43.33203125" style="644" customWidth="1"/>
    <col min="10499" max="10499" width="20.5546875" style="644" customWidth="1"/>
    <col min="10500" max="10505" width="8.88671875" style="644"/>
    <col min="10506" max="10508" width="0" style="644" hidden="1" customWidth="1"/>
    <col min="10509" max="10751" width="8.88671875" style="644"/>
    <col min="10752" max="10752" width="5" style="644" customWidth="1"/>
    <col min="10753" max="10753" width="8.88671875" style="644"/>
    <col min="10754" max="10754" width="43.33203125" style="644" customWidth="1"/>
    <col min="10755" max="10755" width="20.5546875" style="644" customWidth="1"/>
    <col min="10756" max="10761" width="8.88671875" style="644"/>
    <col min="10762" max="10764" width="0" style="644" hidden="1" customWidth="1"/>
    <col min="10765" max="11007" width="8.88671875" style="644"/>
    <col min="11008" max="11008" width="5" style="644" customWidth="1"/>
    <col min="11009" max="11009" width="8.88671875" style="644"/>
    <col min="11010" max="11010" width="43.33203125" style="644" customWidth="1"/>
    <col min="11011" max="11011" width="20.5546875" style="644" customWidth="1"/>
    <col min="11012" max="11017" width="8.88671875" style="644"/>
    <col min="11018" max="11020" width="0" style="644" hidden="1" customWidth="1"/>
    <col min="11021" max="11263" width="8.88671875" style="644"/>
    <col min="11264" max="11264" width="5" style="644" customWidth="1"/>
    <col min="11265" max="11265" width="8.88671875" style="644"/>
    <col min="11266" max="11266" width="43.33203125" style="644" customWidth="1"/>
    <col min="11267" max="11267" width="20.5546875" style="644" customWidth="1"/>
    <col min="11268" max="11273" width="8.88671875" style="644"/>
    <col min="11274" max="11276" width="0" style="644" hidden="1" customWidth="1"/>
    <col min="11277" max="11519" width="8.88671875" style="644"/>
    <col min="11520" max="11520" width="5" style="644" customWidth="1"/>
    <col min="11521" max="11521" width="8.88671875" style="644"/>
    <col min="11522" max="11522" width="43.33203125" style="644" customWidth="1"/>
    <col min="11523" max="11523" width="20.5546875" style="644" customWidth="1"/>
    <col min="11524" max="11529" width="8.88671875" style="644"/>
    <col min="11530" max="11532" width="0" style="644" hidden="1" customWidth="1"/>
    <col min="11533" max="11775" width="8.88671875" style="644"/>
    <col min="11776" max="11776" width="5" style="644" customWidth="1"/>
    <col min="11777" max="11777" width="8.88671875" style="644"/>
    <col min="11778" max="11778" width="43.33203125" style="644" customWidth="1"/>
    <col min="11779" max="11779" width="20.5546875" style="644" customWidth="1"/>
    <col min="11780" max="11785" width="8.88671875" style="644"/>
    <col min="11786" max="11788" width="0" style="644" hidden="1" customWidth="1"/>
    <col min="11789" max="12031" width="8.88671875" style="644"/>
    <col min="12032" max="12032" width="5" style="644" customWidth="1"/>
    <col min="12033" max="12033" width="8.88671875" style="644"/>
    <col min="12034" max="12034" width="43.33203125" style="644" customWidth="1"/>
    <col min="12035" max="12035" width="20.5546875" style="644" customWidth="1"/>
    <col min="12036" max="12041" width="8.88671875" style="644"/>
    <col min="12042" max="12044" width="0" style="644" hidden="1" customWidth="1"/>
    <col min="12045" max="12287" width="8.88671875" style="644"/>
    <col min="12288" max="12288" width="5" style="644" customWidth="1"/>
    <col min="12289" max="12289" width="8.88671875" style="644"/>
    <col min="12290" max="12290" width="43.33203125" style="644" customWidth="1"/>
    <col min="12291" max="12291" width="20.5546875" style="644" customWidth="1"/>
    <col min="12292" max="12297" width="8.88671875" style="644"/>
    <col min="12298" max="12300" width="0" style="644" hidden="1" customWidth="1"/>
    <col min="12301" max="12543" width="8.88671875" style="644"/>
    <col min="12544" max="12544" width="5" style="644" customWidth="1"/>
    <col min="12545" max="12545" width="8.88671875" style="644"/>
    <col min="12546" max="12546" width="43.33203125" style="644" customWidth="1"/>
    <col min="12547" max="12547" width="20.5546875" style="644" customWidth="1"/>
    <col min="12548" max="12553" width="8.88671875" style="644"/>
    <col min="12554" max="12556" width="0" style="644" hidden="1" customWidth="1"/>
    <col min="12557" max="12799" width="8.88671875" style="644"/>
    <col min="12800" max="12800" width="5" style="644" customWidth="1"/>
    <col min="12801" max="12801" width="8.88671875" style="644"/>
    <col min="12802" max="12802" width="43.33203125" style="644" customWidth="1"/>
    <col min="12803" max="12803" width="20.5546875" style="644" customWidth="1"/>
    <col min="12804" max="12809" width="8.88671875" style="644"/>
    <col min="12810" max="12812" width="0" style="644" hidden="1" customWidth="1"/>
    <col min="12813" max="13055" width="8.88671875" style="644"/>
    <col min="13056" max="13056" width="5" style="644" customWidth="1"/>
    <col min="13057" max="13057" width="8.88671875" style="644"/>
    <col min="13058" max="13058" width="43.33203125" style="644" customWidth="1"/>
    <col min="13059" max="13059" width="20.5546875" style="644" customWidth="1"/>
    <col min="13060" max="13065" width="8.88671875" style="644"/>
    <col min="13066" max="13068" width="0" style="644" hidden="1" customWidth="1"/>
    <col min="13069" max="13311" width="8.88671875" style="644"/>
    <col min="13312" max="13312" width="5" style="644" customWidth="1"/>
    <col min="13313" max="13313" width="8.88671875" style="644"/>
    <col min="13314" max="13314" width="43.33203125" style="644" customWidth="1"/>
    <col min="13315" max="13315" width="20.5546875" style="644" customWidth="1"/>
    <col min="13316" max="13321" width="8.88671875" style="644"/>
    <col min="13322" max="13324" width="0" style="644" hidden="1" customWidth="1"/>
    <col min="13325" max="13567" width="8.88671875" style="644"/>
    <col min="13568" max="13568" width="5" style="644" customWidth="1"/>
    <col min="13569" max="13569" width="8.88671875" style="644"/>
    <col min="13570" max="13570" width="43.33203125" style="644" customWidth="1"/>
    <col min="13571" max="13571" width="20.5546875" style="644" customWidth="1"/>
    <col min="13572" max="13577" width="8.88671875" style="644"/>
    <col min="13578" max="13580" width="0" style="644" hidden="1" customWidth="1"/>
    <col min="13581" max="13823" width="8.88671875" style="644"/>
    <col min="13824" max="13824" width="5" style="644" customWidth="1"/>
    <col min="13825" max="13825" width="8.88671875" style="644"/>
    <col min="13826" max="13826" width="43.33203125" style="644" customWidth="1"/>
    <col min="13827" max="13827" width="20.5546875" style="644" customWidth="1"/>
    <col min="13828" max="13833" width="8.88671875" style="644"/>
    <col min="13834" max="13836" width="0" style="644" hidden="1" customWidth="1"/>
    <col min="13837" max="14079" width="8.88671875" style="644"/>
    <col min="14080" max="14080" width="5" style="644" customWidth="1"/>
    <col min="14081" max="14081" width="8.88671875" style="644"/>
    <col min="14082" max="14082" width="43.33203125" style="644" customWidth="1"/>
    <col min="14083" max="14083" width="20.5546875" style="644" customWidth="1"/>
    <col min="14084" max="14089" width="8.88671875" style="644"/>
    <col min="14090" max="14092" width="0" style="644" hidden="1" customWidth="1"/>
    <col min="14093" max="14335" width="8.88671875" style="644"/>
    <col min="14336" max="14336" width="5" style="644" customWidth="1"/>
    <col min="14337" max="14337" width="8.88671875" style="644"/>
    <col min="14338" max="14338" width="43.33203125" style="644" customWidth="1"/>
    <col min="14339" max="14339" width="20.5546875" style="644" customWidth="1"/>
    <col min="14340" max="14345" width="8.88671875" style="644"/>
    <col min="14346" max="14348" width="0" style="644" hidden="1" customWidth="1"/>
    <col min="14349" max="14591" width="8.88671875" style="644"/>
    <col min="14592" max="14592" width="5" style="644" customWidth="1"/>
    <col min="14593" max="14593" width="8.88671875" style="644"/>
    <col min="14594" max="14594" width="43.33203125" style="644" customWidth="1"/>
    <col min="14595" max="14595" width="20.5546875" style="644" customWidth="1"/>
    <col min="14596" max="14601" width="8.88671875" style="644"/>
    <col min="14602" max="14604" width="0" style="644" hidden="1" customWidth="1"/>
    <col min="14605" max="14847" width="8.88671875" style="644"/>
    <col min="14848" max="14848" width="5" style="644" customWidth="1"/>
    <col min="14849" max="14849" width="8.88671875" style="644"/>
    <col min="14850" max="14850" width="43.33203125" style="644" customWidth="1"/>
    <col min="14851" max="14851" width="20.5546875" style="644" customWidth="1"/>
    <col min="14852" max="14857" width="8.88671875" style="644"/>
    <col min="14858" max="14860" width="0" style="644" hidden="1" customWidth="1"/>
    <col min="14861" max="15103" width="8.88671875" style="644"/>
    <col min="15104" max="15104" width="5" style="644" customWidth="1"/>
    <col min="15105" max="15105" width="8.88671875" style="644"/>
    <col min="15106" max="15106" width="43.33203125" style="644" customWidth="1"/>
    <col min="15107" max="15107" width="20.5546875" style="644" customWidth="1"/>
    <col min="15108" max="15113" width="8.88671875" style="644"/>
    <col min="15114" max="15116" width="0" style="644" hidden="1" customWidth="1"/>
    <col min="15117" max="15359" width="8.88671875" style="644"/>
    <col min="15360" max="15360" width="5" style="644" customWidth="1"/>
    <col min="15361" max="15361" width="8.88671875" style="644"/>
    <col min="15362" max="15362" width="43.33203125" style="644" customWidth="1"/>
    <col min="15363" max="15363" width="20.5546875" style="644" customWidth="1"/>
    <col min="15364" max="15369" width="8.88671875" style="644"/>
    <col min="15370" max="15372" width="0" style="644" hidden="1" customWidth="1"/>
    <col min="15373" max="15615" width="8.88671875" style="644"/>
    <col min="15616" max="15616" width="5" style="644" customWidth="1"/>
    <col min="15617" max="15617" width="8.88671875" style="644"/>
    <col min="15618" max="15618" width="43.33203125" style="644" customWidth="1"/>
    <col min="15619" max="15619" width="20.5546875" style="644" customWidth="1"/>
    <col min="15620" max="15625" width="8.88671875" style="644"/>
    <col min="15626" max="15628" width="0" style="644" hidden="1" customWidth="1"/>
    <col min="15629" max="15871" width="8.88671875" style="644"/>
    <col min="15872" max="15872" width="5" style="644" customWidth="1"/>
    <col min="15873" max="15873" width="8.88671875" style="644"/>
    <col min="15874" max="15874" width="43.33203125" style="644" customWidth="1"/>
    <col min="15875" max="15875" width="20.5546875" style="644" customWidth="1"/>
    <col min="15876" max="15881" width="8.88671875" style="644"/>
    <col min="15882" max="15884" width="0" style="644" hidden="1" customWidth="1"/>
    <col min="15885" max="16127" width="8.88671875" style="644"/>
    <col min="16128" max="16128" width="5" style="644" customWidth="1"/>
    <col min="16129" max="16129" width="8.88671875" style="644"/>
    <col min="16130" max="16130" width="43.33203125" style="644" customWidth="1"/>
    <col min="16131" max="16131" width="20.5546875" style="644" customWidth="1"/>
    <col min="16132" max="16137" width="8.88671875" style="644"/>
    <col min="16138" max="16140" width="0" style="644" hidden="1" customWidth="1"/>
    <col min="16141" max="16384" width="8.88671875" style="644"/>
  </cols>
  <sheetData>
    <row r="1" spans="1:12" ht="15.6">
      <c r="A1" s="481" t="s">
        <v>1156</v>
      </c>
    </row>
    <row r="2" spans="1:12" ht="43.5" customHeight="1">
      <c r="A2" s="483" t="s">
        <v>1765</v>
      </c>
      <c r="B2" s="483" t="s">
        <v>1048</v>
      </c>
      <c r="C2" s="483" t="s">
        <v>382</v>
      </c>
      <c r="D2" s="483" t="s">
        <v>836</v>
      </c>
      <c r="E2" s="484"/>
      <c r="F2" s="484"/>
    </row>
    <row r="3" spans="1:12" ht="33" customHeight="1">
      <c r="A3" s="301">
        <v>1</v>
      </c>
      <c r="B3" s="483" t="s">
        <v>2030</v>
      </c>
      <c r="C3" s="651" t="s">
        <v>2006</v>
      </c>
      <c r="D3" s="483">
        <f>147+185+179</f>
        <v>511</v>
      </c>
      <c r="E3" s="306"/>
      <c r="F3" s="306"/>
      <c r="J3" s="652" t="s">
        <v>2030</v>
      </c>
      <c r="K3" s="307" t="s">
        <v>2006</v>
      </c>
      <c r="L3" s="303">
        <v>9013</v>
      </c>
    </row>
    <row r="4" spans="1:12" ht="33" customHeight="1">
      <c r="A4" s="652">
        <v>2</v>
      </c>
      <c r="B4" s="483" t="s">
        <v>2030</v>
      </c>
      <c r="C4" s="651" t="s">
        <v>2031</v>
      </c>
      <c r="D4" s="483">
        <f>4226+5052+3818</f>
        <v>13096</v>
      </c>
      <c r="E4" s="306"/>
      <c r="F4" s="306"/>
      <c r="J4" s="652" t="s">
        <v>2030</v>
      </c>
      <c r="K4" s="307" t="s">
        <v>2032</v>
      </c>
      <c r="L4" s="303">
        <v>10184</v>
      </c>
    </row>
    <row r="5" spans="1:12" ht="33" customHeight="1">
      <c r="A5" s="301">
        <v>1</v>
      </c>
      <c r="B5" s="483" t="s">
        <v>455</v>
      </c>
      <c r="C5" s="651" t="s">
        <v>2284</v>
      </c>
      <c r="D5" s="483">
        <v>11500</v>
      </c>
      <c r="E5" s="306"/>
      <c r="F5" s="306"/>
      <c r="J5" s="652"/>
      <c r="K5" s="307"/>
      <c r="L5" s="303"/>
    </row>
    <row r="6" spans="1:12" ht="33" customHeight="1">
      <c r="A6" s="301">
        <v>1</v>
      </c>
      <c r="B6" s="483" t="s">
        <v>728</v>
      </c>
      <c r="C6" s="651" t="s">
        <v>2284</v>
      </c>
      <c r="D6" s="483">
        <v>7047</v>
      </c>
      <c r="E6" s="306"/>
      <c r="F6" s="306"/>
      <c r="J6" s="652" t="s">
        <v>2033</v>
      </c>
      <c r="K6" s="307" t="s">
        <v>2285</v>
      </c>
      <c r="L6" s="303">
        <v>29550</v>
      </c>
    </row>
    <row r="7" spans="1:12" ht="33" customHeight="1">
      <c r="A7" s="652">
        <v>2</v>
      </c>
      <c r="B7" s="483" t="s">
        <v>728</v>
      </c>
      <c r="C7" s="651" t="s">
        <v>2286</v>
      </c>
      <c r="D7" s="483">
        <v>53</v>
      </c>
      <c r="E7" s="306"/>
      <c r="F7" s="306"/>
      <c r="J7" s="303" t="s">
        <v>2287</v>
      </c>
      <c r="K7" s="307" t="s">
        <v>2006</v>
      </c>
      <c r="L7" s="303">
        <v>10399</v>
      </c>
    </row>
    <row r="8" spans="1:12" ht="33" customHeight="1">
      <c r="A8" s="301">
        <v>1</v>
      </c>
      <c r="B8" s="483" t="s">
        <v>2035</v>
      </c>
      <c r="C8" s="651" t="s">
        <v>2288</v>
      </c>
      <c r="D8" s="483">
        <v>7540</v>
      </c>
      <c r="E8" s="306"/>
      <c r="F8" s="306"/>
      <c r="J8" s="303" t="s">
        <v>2287</v>
      </c>
      <c r="K8" s="307" t="s">
        <v>2032</v>
      </c>
      <c r="L8" s="303">
        <v>8290</v>
      </c>
    </row>
    <row r="9" spans="1:12" ht="33" customHeight="1">
      <c r="A9" s="652">
        <f>+A8+1</f>
        <v>2</v>
      </c>
      <c r="B9" s="483" t="s">
        <v>2035</v>
      </c>
      <c r="C9" s="651" t="s">
        <v>2289</v>
      </c>
      <c r="D9" s="483">
        <v>2183</v>
      </c>
      <c r="E9" s="306"/>
      <c r="F9" s="306"/>
      <c r="J9" s="652" t="s">
        <v>2038</v>
      </c>
      <c r="K9" s="307" t="s">
        <v>2290</v>
      </c>
      <c r="L9" s="303">
        <v>16803</v>
      </c>
    </row>
    <row r="10" spans="1:12" ht="33" customHeight="1">
      <c r="A10" s="652">
        <f t="shared" ref="A10:A12" si="0">+A9+1</f>
        <v>3</v>
      </c>
      <c r="B10" s="483" t="s">
        <v>2035</v>
      </c>
      <c r="C10" s="651" t="s">
        <v>2291</v>
      </c>
      <c r="D10" s="483">
        <v>461</v>
      </c>
      <c r="E10" s="306"/>
      <c r="F10" s="306"/>
      <c r="J10" s="652" t="s">
        <v>2292</v>
      </c>
      <c r="K10" s="307" t="s">
        <v>2290</v>
      </c>
      <c r="L10" s="652">
        <v>28650</v>
      </c>
    </row>
    <row r="11" spans="1:12" ht="33" customHeight="1">
      <c r="A11" s="652">
        <f t="shared" si="0"/>
        <v>4</v>
      </c>
      <c r="B11" s="483" t="s">
        <v>2035</v>
      </c>
      <c r="C11" s="651" t="s">
        <v>2293</v>
      </c>
      <c r="D11" s="483">
        <v>307</v>
      </c>
      <c r="E11" s="306"/>
      <c r="F11" s="306"/>
      <c r="J11" s="652" t="s">
        <v>2040</v>
      </c>
      <c r="K11" s="307" t="s">
        <v>2290</v>
      </c>
      <c r="L11" s="652">
        <v>17500</v>
      </c>
    </row>
    <row r="12" spans="1:12" ht="33" customHeight="1">
      <c r="A12" s="652">
        <f t="shared" si="0"/>
        <v>5</v>
      </c>
      <c r="B12" s="483" t="s">
        <v>2035</v>
      </c>
      <c r="C12" s="651" t="s">
        <v>2031</v>
      </c>
      <c r="D12" s="483">
        <v>3590</v>
      </c>
      <c r="E12" s="306"/>
      <c r="F12" s="306"/>
      <c r="J12" s="652" t="s">
        <v>2294</v>
      </c>
      <c r="K12" s="307" t="s">
        <v>2006</v>
      </c>
      <c r="L12" s="652">
        <v>16230</v>
      </c>
    </row>
    <row r="13" spans="1:12" ht="33" customHeight="1">
      <c r="A13" s="653">
        <v>1</v>
      </c>
      <c r="B13" s="654" t="s">
        <v>2036</v>
      </c>
      <c r="C13" s="655" t="s">
        <v>2037</v>
      </c>
      <c r="D13" s="654">
        <v>9797</v>
      </c>
      <c r="E13" s="308"/>
      <c r="F13" s="308"/>
      <c r="J13" s="652"/>
      <c r="K13" s="485"/>
      <c r="L13" s="652"/>
    </row>
    <row r="14" spans="1:12" ht="33" customHeight="1">
      <c r="A14" s="303">
        <v>2</v>
      </c>
      <c r="B14" s="654" t="s">
        <v>2036</v>
      </c>
      <c r="C14" s="655" t="s">
        <v>2034</v>
      </c>
      <c r="D14" s="654">
        <v>1110</v>
      </c>
      <c r="E14" s="308"/>
      <c r="F14" s="308"/>
      <c r="J14" s="652" t="s">
        <v>2042</v>
      </c>
      <c r="K14" s="485" t="s">
        <v>2295</v>
      </c>
      <c r="L14" s="652">
        <v>145</v>
      </c>
    </row>
    <row r="15" spans="1:12" ht="33" customHeight="1">
      <c r="A15" s="303">
        <v>3</v>
      </c>
      <c r="B15" s="654" t="s">
        <v>2036</v>
      </c>
      <c r="C15" s="655" t="s">
        <v>2032</v>
      </c>
      <c r="D15" s="654">
        <v>3133</v>
      </c>
      <c r="E15" s="308"/>
      <c r="F15" s="308"/>
      <c r="J15" s="652" t="s">
        <v>2043</v>
      </c>
      <c r="K15" s="485" t="s">
        <v>2006</v>
      </c>
      <c r="L15" s="652">
        <v>15589</v>
      </c>
    </row>
    <row r="16" spans="1:12" ht="24" customHeight="1">
      <c r="A16" s="652"/>
      <c r="B16" s="483" t="s">
        <v>2038</v>
      </c>
      <c r="C16" s="302" t="s">
        <v>2039</v>
      </c>
      <c r="D16" s="483">
        <v>4940</v>
      </c>
    </row>
    <row r="17" spans="1:4" ht="24" customHeight="1">
      <c r="A17" s="301">
        <v>1</v>
      </c>
      <c r="B17" s="483" t="s">
        <v>2058</v>
      </c>
      <c r="C17" s="651" t="s">
        <v>2296</v>
      </c>
      <c r="D17" s="483">
        <v>2821</v>
      </c>
    </row>
    <row r="18" spans="1:4" ht="24" customHeight="1">
      <c r="A18" s="652">
        <f>A17+1</f>
        <v>2</v>
      </c>
      <c r="B18" s="483" t="s">
        <v>2058</v>
      </c>
      <c r="C18" s="651" t="s">
        <v>2297</v>
      </c>
      <c r="D18" s="483">
        <v>1152</v>
      </c>
    </row>
    <row r="19" spans="1:4" ht="24" customHeight="1">
      <c r="A19" s="652">
        <f t="shared" ref="A19:A21" si="1">A18+1</f>
        <v>3</v>
      </c>
      <c r="B19" s="483" t="s">
        <v>2058</v>
      </c>
      <c r="C19" s="651" t="s">
        <v>2298</v>
      </c>
      <c r="D19" s="483">
        <v>348</v>
      </c>
    </row>
    <row r="20" spans="1:4" ht="24" customHeight="1">
      <c r="A20" s="652">
        <f t="shared" si="1"/>
        <v>4</v>
      </c>
      <c r="B20" s="483" t="s">
        <v>2058</v>
      </c>
      <c r="C20" s="651" t="s">
        <v>2299</v>
      </c>
      <c r="D20" s="483">
        <v>269</v>
      </c>
    </row>
    <row r="21" spans="1:4" ht="24" customHeight="1">
      <c r="A21" s="652">
        <f t="shared" si="1"/>
        <v>5</v>
      </c>
      <c r="B21" s="483" t="s">
        <v>2058</v>
      </c>
      <c r="C21" s="651" t="s">
        <v>2300</v>
      </c>
      <c r="D21" s="483">
        <v>13200</v>
      </c>
    </row>
    <row r="22" spans="1:4" ht="24" customHeight="1">
      <c r="A22" s="301">
        <v>1</v>
      </c>
      <c r="B22" s="483" t="s">
        <v>2059</v>
      </c>
      <c r="C22" s="651" t="s">
        <v>2301</v>
      </c>
      <c r="D22" s="483">
        <v>21465</v>
      </c>
    </row>
    <row r="23" spans="1:4" ht="24" customHeight="1">
      <c r="A23" s="652">
        <f>A22+1</f>
        <v>2</v>
      </c>
      <c r="B23" s="483" t="s">
        <v>2059</v>
      </c>
      <c r="C23" s="651" t="s">
        <v>2302</v>
      </c>
      <c r="D23" s="483">
        <v>105005</v>
      </c>
    </row>
    <row r="24" spans="1:4" ht="28.8">
      <c r="A24" s="652">
        <f t="shared" ref="A24" si="2">A23+1</f>
        <v>3</v>
      </c>
      <c r="B24" s="483" t="s">
        <v>2059</v>
      </c>
      <c r="C24" s="651" t="s">
        <v>2303</v>
      </c>
      <c r="D24" s="483" t="s">
        <v>2304</v>
      </c>
    </row>
    <row r="25" spans="1:4" ht="24" customHeight="1">
      <c r="A25" s="652">
        <v>1</v>
      </c>
      <c r="B25" s="483" t="s">
        <v>2041</v>
      </c>
      <c r="C25" s="651" t="s">
        <v>2060</v>
      </c>
      <c r="D25" s="483">
        <v>16383</v>
      </c>
    </row>
    <row r="26" spans="1:4" ht="24" customHeight="1">
      <c r="A26" s="652">
        <v>2</v>
      </c>
      <c r="B26" s="483" t="s">
        <v>2041</v>
      </c>
      <c r="C26" s="651" t="s">
        <v>2061</v>
      </c>
      <c r="D26" s="483">
        <v>2761</v>
      </c>
    </row>
    <row r="27" spans="1:4" ht="24" customHeight="1">
      <c r="A27" s="652">
        <v>3</v>
      </c>
      <c r="B27" s="483" t="s">
        <v>2041</v>
      </c>
      <c r="C27" s="651" t="s">
        <v>2305</v>
      </c>
      <c r="D27" s="483">
        <v>8391</v>
      </c>
    </row>
    <row r="28" spans="1:4" ht="24" customHeight="1">
      <c r="A28" s="652">
        <v>4</v>
      </c>
      <c r="B28" s="483" t="s">
        <v>2041</v>
      </c>
      <c r="C28" s="651" t="s">
        <v>2306</v>
      </c>
      <c r="D28" s="483">
        <v>4011</v>
      </c>
    </row>
    <row r="29" spans="1:4" ht="72">
      <c r="A29" s="301">
        <v>1</v>
      </c>
      <c r="B29" s="483" t="s">
        <v>2042</v>
      </c>
      <c r="C29" s="651" t="s">
        <v>2307</v>
      </c>
      <c r="D29" s="483">
        <v>5824</v>
      </c>
    </row>
    <row r="30" spans="1:4" ht="43.2">
      <c r="A30" s="652">
        <v>2</v>
      </c>
      <c r="B30" s="483" t="s">
        <v>2308</v>
      </c>
      <c r="C30" s="651" t="s">
        <v>2309</v>
      </c>
      <c r="D30" s="483">
        <v>230</v>
      </c>
    </row>
    <row r="31" spans="1:4" ht="72">
      <c r="A31" s="652">
        <v>1</v>
      </c>
      <c r="B31" s="483" t="s">
        <v>1165</v>
      </c>
      <c r="C31" s="483" t="s">
        <v>2310</v>
      </c>
      <c r="D31" s="483">
        <v>14278</v>
      </c>
    </row>
    <row r="32" spans="1:4" ht="28.8">
      <c r="A32" s="301">
        <v>1</v>
      </c>
      <c r="B32" s="483" t="s">
        <v>2044</v>
      </c>
      <c r="C32" s="651" t="s">
        <v>2025</v>
      </c>
      <c r="D32" s="483">
        <v>14573</v>
      </c>
    </row>
    <row r="33" spans="1:4" ht="28.8">
      <c r="A33" s="652">
        <v>2</v>
      </c>
      <c r="B33" s="483" t="s">
        <v>2044</v>
      </c>
      <c r="C33" s="651" t="s">
        <v>2311</v>
      </c>
      <c r="D33" s="483">
        <v>145</v>
      </c>
    </row>
    <row r="34" spans="1:4" ht="28.8">
      <c r="A34" s="652">
        <v>3</v>
      </c>
      <c r="B34" s="483" t="s">
        <v>2044</v>
      </c>
      <c r="C34" s="651" t="s">
        <v>2031</v>
      </c>
      <c r="D34" s="483">
        <v>472</v>
      </c>
    </row>
  </sheetData>
  <autoFilter ref="A2:D2"/>
  <printOptions horizontalCentered="1" verticalCentered="1"/>
  <pageMargins left="0.23622047244094491" right="0" top="0.23622047244094491" bottom="0"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2"/>
  <sheetViews>
    <sheetView topLeftCell="A7" zoomScale="85" zoomScaleNormal="85" zoomScaleSheetLayoutView="85" workbookViewId="0">
      <selection activeCell="F26" sqref="F26"/>
    </sheetView>
  </sheetViews>
  <sheetFormatPr defaultRowHeight="13.2"/>
  <cols>
    <col min="1" max="2" width="8.5546875" style="408" customWidth="1"/>
    <col min="3" max="3" width="15.6640625" style="408" customWidth="1"/>
    <col min="4" max="4" width="19.44140625" style="408" customWidth="1"/>
    <col min="5" max="5" width="22" style="408" customWidth="1"/>
    <col min="6" max="6" width="24.33203125" style="408" customWidth="1"/>
    <col min="7" max="7" width="24.44140625" style="408" customWidth="1"/>
    <col min="8" max="16384" width="8.88671875" style="408"/>
  </cols>
  <sheetData>
    <row r="1" spans="1:8" ht="16.05" customHeight="1" thickBot="1">
      <c r="A1" s="618" t="s">
        <v>2268</v>
      </c>
      <c r="B1" s="618"/>
      <c r="C1" s="619"/>
      <c r="D1" s="619"/>
      <c r="E1" s="619"/>
      <c r="F1" s="619"/>
      <c r="G1" s="619"/>
    </row>
    <row r="2" spans="1:8" ht="70.05" customHeight="1">
      <c r="A2" s="620" t="s">
        <v>1765</v>
      </c>
      <c r="B2" s="621" t="s">
        <v>1048</v>
      </c>
      <c r="C2" s="622" t="s">
        <v>2050</v>
      </c>
      <c r="D2" s="622" t="s">
        <v>1766</v>
      </c>
      <c r="E2" s="622" t="s">
        <v>1767</v>
      </c>
      <c r="F2" s="622" t="s">
        <v>1768</v>
      </c>
      <c r="G2" s="623" t="s">
        <v>1769</v>
      </c>
      <c r="H2" s="624"/>
    </row>
    <row r="3" spans="1:8" s="628" customFormat="1" ht="12.75" customHeight="1">
      <c r="A3" s="823">
        <v>1</v>
      </c>
      <c r="B3" s="823" t="s">
        <v>1158</v>
      </c>
      <c r="C3" s="820" t="s">
        <v>2101</v>
      </c>
      <c r="D3" s="625" t="s">
        <v>2269</v>
      </c>
      <c r="E3" s="626" t="s">
        <v>2024</v>
      </c>
      <c r="F3" s="627">
        <v>0</v>
      </c>
      <c r="G3" s="627">
        <v>0</v>
      </c>
    </row>
    <row r="4" spans="1:8" s="628" customFormat="1" ht="12.75" customHeight="1">
      <c r="A4" s="824"/>
      <c r="B4" s="824"/>
      <c r="C4" s="821"/>
      <c r="D4" s="625" t="s">
        <v>2270</v>
      </c>
      <c r="E4" s="626" t="s">
        <v>2024</v>
      </c>
      <c r="F4" s="627">
        <v>0</v>
      </c>
      <c r="G4" s="627">
        <v>0</v>
      </c>
    </row>
    <row r="5" spans="1:8" s="628" customFormat="1" ht="12.75" customHeight="1">
      <c r="A5" s="824"/>
      <c r="B5" s="824"/>
      <c r="C5" s="822"/>
      <c r="D5" s="625" t="s">
        <v>2271</v>
      </c>
      <c r="E5" s="626" t="s">
        <v>2024</v>
      </c>
      <c r="F5" s="627">
        <v>0</v>
      </c>
      <c r="G5" s="627">
        <v>0</v>
      </c>
    </row>
    <row r="6" spans="1:8" s="628" customFormat="1" ht="12.75" customHeight="1">
      <c r="A6" s="823">
        <v>2</v>
      </c>
      <c r="B6" s="823" t="s">
        <v>455</v>
      </c>
      <c r="C6" s="820" t="s">
        <v>2101</v>
      </c>
      <c r="D6" s="625" t="s">
        <v>2269</v>
      </c>
      <c r="E6" s="626" t="s">
        <v>2024</v>
      </c>
      <c r="F6" s="627">
        <v>0</v>
      </c>
      <c r="G6" s="627">
        <v>0</v>
      </c>
    </row>
    <row r="7" spans="1:8" s="628" customFormat="1" ht="12.75" customHeight="1">
      <c r="A7" s="824"/>
      <c r="B7" s="824"/>
      <c r="C7" s="821"/>
      <c r="D7" s="625" t="s">
        <v>2270</v>
      </c>
      <c r="E7" s="626" t="s">
        <v>2024</v>
      </c>
      <c r="F7" s="627">
        <v>0</v>
      </c>
      <c r="G7" s="627">
        <v>0</v>
      </c>
    </row>
    <row r="8" spans="1:8" s="628" customFormat="1" ht="12.75" customHeight="1">
      <c r="A8" s="824"/>
      <c r="B8" s="824"/>
      <c r="C8" s="822"/>
      <c r="D8" s="625" t="s">
        <v>2271</v>
      </c>
      <c r="E8" s="626" t="s">
        <v>2024</v>
      </c>
      <c r="F8" s="627">
        <v>0</v>
      </c>
      <c r="G8" s="627">
        <v>0</v>
      </c>
    </row>
    <row r="9" spans="1:8" s="628" customFormat="1" ht="12.75" customHeight="1">
      <c r="A9" s="823">
        <v>3</v>
      </c>
      <c r="B9" s="823" t="s">
        <v>728</v>
      </c>
      <c r="C9" s="820" t="s">
        <v>2101</v>
      </c>
      <c r="D9" s="625" t="s">
        <v>2269</v>
      </c>
      <c r="E9" s="626" t="s">
        <v>2024</v>
      </c>
      <c r="F9" s="627">
        <v>0</v>
      </c>
      <c r="G9" s="627">
        <v>0</v>
      </c>
    </row>
    <row r="10" spans="1:8" s="628" customFormat="1" ht="12.75" customHeight="1">
      <c r="A10" s="824"/>
      <c r="B10" s="824"/>
      <c r="C10" s="821"/>
      <c r="D10" s="625" t="s">
        <v>2270</v>
      </c>
      <c r="E10" s="626" t="s">
        <v>2024</v>
      </c>
      <c r="F10" s="627">
        <v>0</v>
      </c>
      <c r="G10" s="627">
        <v>0</v>
      </c>
    </row>
    <row r="11" spans="1:8" s="628" customFormat="1" ht="12.75" customHeight="1">
      <c r="A11" s="824"/>
      <c r="B11" s="824"/>
      <c r="C11" s="822"/>
      <c r="D11" s="625" t="s">
        <v>2271</v>
      </c>
      <c r="E11" s="626" t="s">
        <v>2024</v>
      </c>
      <c r="F11" s="627">
        <v>0</v>
      </c>
      <c r="G11" s="627">
        <v>0</v>
      </c>
    </row>
    <row r="12" spans="1:8" s="628" customFormat="1" ht="12.75" customHeight="1">
      <c r="A12" s="823">
        <v>4</v>
      </c>
      <c r="B12" s="823" t="s">
        <v>1160</v>
      </c>
      <c r="C12" s="820" t="s">
        <v>2101</v>
      </c>
      <c r="D12" s="625" t="s">
        <v>2269</v>
      </c>
      <c r="E12" s="626" t="s">
        <v>2024</v>
      </c>
      <c r="F12" s="627">
        <v>0</v>
      </c>
      <c r="G12" s="627">
        <v>0</v>
      </c>
    </row>
    <row r="13" spans="1:8" s="628" customFormat="1" ht="12.75" customHeight="1">
      <c r="A13" s="824"/>
      <c r="B13" s="824"/>
      <c r="C13" s="821"/>
      <c r="D13" s="625" t="s">
        <v>2270</v>
      </c>
      <c r="E13" s="626" t="s">
        <v>2024</v>
      </c>
      <c r="F13" s="627">
        <v>0</v>
      </c>
      <c r="G13" s="627">
        <v>0</v>
      </c>
    </row>
    <row r="14" spans="1:8" s="628" customFormat="1" ht="12.75" customHeight="1">
      <c r="A14" s="824"/>
      <c r="B14" s="824"/>
      <c r="C14" s="822"/>
      <c r="D14" s="625" t="s">
        <v>2271</v>
      </c>
      <c r="E14" s="626" t="s">
        <v>2024</v>
      </c>
      <c r="F14" s="627">
        <v>0</v>
      </c>
      <c r="G14" s="627">
        <v>0</v>
      </c>
    </row>
    <row r="15" spans="1:8" s="628" customFormat="1" ht="12.75" customHeight="1">
      <c r="A15" s="823">
        <v>5</v>
      </c>
      <c r="B15" s="823" t="s">
        <v>1161</v>
      </c>
      <c r="C15" s="820" t="s">
        <v>2101</v>
      </c>
      <c r="D15" s="625" t="s">
        <v>2269</v>
      </c>
      <c r="E15" s="626" t="s">
        <v>2024</v>
      </c>
      <c r="F15" s="627">
        <v>0</v>
      </c>
      <c r="G15" s="627">
        <v>0</v>
      </c>
    </row>
    <row r="16" spans="1:8" s="628" customFormat="1" ht="12.75" customHeight="1">
      <c r="A16" s="824"/>
      <c r="B16" s="824"/>
      <c r="C16" s="821"/>
      <c r="D16" s="625" t="s">
        <v>2270</v>
      </c>
      <c r="E16" s="626" t="s">
        <v>2024</v>
      </c>
      <c r="F16" s="627">
        <v>0</v>
      </c>
      <c r="G16" s="627">
        <v>0</v>
      </c>
    </row>
    <row r="17" spans="1:7" s="628" customFormat="1" ht="12.75" customHeight="1">
      <c r="A17" s="824"/>
      <c r="B17" s="824"/>
      <c r="C17" s="822"/>
      <c r="D17" s="625" t="s">
        <v>2271</v>
      </c>
      <c r="E17" s="626" t="s">
        <v>2024</v>
      </c>
      <c r="F17" s="627">
        <v>0</v>
      </c>
      <c r="G17" s="627">
        <v>0</v>
      </c>
    </row>
    <row r="18" spans="1:7" s="628" customFormat="1" ht="12.75" customHeight="1">
      <c r="A18" s="823">
        <v>6</v>
      </c>
      <c r="B18" s="823" t="s">
        <v>1163</v>
      </c>
      <c r="C18" s="820" t="s">
        <v>2101</v>
      </c>
      <c r="D18" s="625" t="s">
        <v>2269</v>
      </c>
      <c r="E18" s="629" t="s">
        <v>2024</v>
      </c>
      <c r="F18" s="627">
        <v>0</v>
      </c>
      <c r="G18" s="627">
        <v>0</v>
      </c>
    </row>
    <row r="19" spans="1:7" s="628" customFormat="1" ht="12.75" customHeight="1">
      <c r="A19" s="824"/>
      <c r="B19" s="824"/>
      <c r="C19" s="821"/>
      <c r="D19" s="625" t="s">
        <v>2270</v>
      </c>
      <c r="E19" s="629" t="s">
        <v>2024</v>
      </c>
      <c r="F19" s="627">
        <v>0</v>
      </c>
      <c r="G19" s="627">
        <v>0</v>
      </c>
    </row>
    <row r="20" spans="1:7" s="628" customFormat="1" ht="12.75" customHeight="1">
      <c r="A20" s="824"/>
      <c r="B20" s="824"/>
      <c r="C20" s="822"/>
      <c r="D20" s="625" t="s">
        <v>2271</v>
      </c>
      <c r="E20" s="629" t="s">
        <v>2024</v>
      </c>
      <c r="F20" s="627">
        <v>0</v>
      </c>
      <c r="G20" s="627">
        <v>0</v>
      </c>
    </row>
    <row r="21" spans="1:7" s="628" customFormat="1" ht="12.75" customHeight="1">
      <c r="A21" s="823">
        <v>7</v>
      </c>
      <c r="B21" s="823" t="s">
        <v>289</v>
      </c>
      <c r="C21" s="820" t="s">
        <v>2101</v>
      </c>
      <c r="D21" s="625" t="s">
        <v>2269</v>
      </c>
      <c r="E21" s="626" t="s">
        <v>2024</v>
      </c>
      <c r="F21" s="627">
        <v>0</v>
      </c>
      <c r="G21" s="627">
        <v>0</v>
      </c>
    </row>
    <row r="22" spans="1:7" s="628" customFormat="1" ht="12.75" customHeight="1">
      <c r="A22" s="824"/>
      <c r="B22" s="824"/>
      <c r="C22" s="821"/>
      <c r="D22" s="625" t="s">
        <v>2270</v>
      </c>
      <c r="E22" s="626" t="s">
        <v>2024</v>
      </c>
      <c r="F22" s="627">
        <v>0</v>
      </c>
      <c r="G22" s="627">
        <v>0</v>
      </c>
    </row>
    <row r="23" spans="1:7" s="628" customFormat="1" ht="12.75" customHeight="1">
      <c r="A23" s="824"/>
      <c r="B23" s="824"/>
      <c r="C23" s="822"/>
      <c r="D23" s="625" t="s">
        <v>2271</v>
      </c>
      <c r="E23" s="626" t="s">
        <v>2024</v>
      </c>
      <c r="F23" s="627">
        <v>0</v>
      </c>
      <c r="G23" s="627">
        <v>0</v>
      </c>
    </row>
    <row r="24" spans="1:7" s="628" customFormat="1" ht="12.75" customHeight="1">
      <c r="A24" s="823">
        <v>8</v>
      </c>
      <c r="B24" s="823" t="s">
        <v>2026</v>
      </c>
      <c r="C24" s="820" t="s">
        <v>2101</v>
      </c>
      <c r="D24" s="625" t="s">
        <v>2269</v>
      </c>
      <c r="E24" s="626" t="s">
        <v>2024</v>
      </c>
      <c r="F24" s="627">
        <v>0</v>
      </c>
      <c r="G24" s="627">
        <v>0</v>
      </c>
    </row>
    <row r="25" spans="1:7" s="628" customFormat="1" ht="12.75" customHeight="1">
      <c r="A25" s="824"/>
      <c r="B25" s="824"/>
      <c r="C25" s="821"/>
      <c r="D25" s="625" t="s">
        <v>2270</v>
      </c>
      <c r="E25" s="626" t="s">
        <v>2024</v>
      </c>
      <c r="F25" s="627">
        <v>0</v>
      </c>
      <c r="G25" s="627">
        <v>0</v>
      </c>
    </row>
    <row r="26" spans="1:7" s="628" customFormat="1" ht="12.75" customHeight="1">
      <c r="A26" s="824"/>
      <c r="B26" s="824"/>
      <c r="C26" s="822"/>
      <c r="D26" s="625" t="s">
        <v>2271</v>
      </c>
      <c r="E26" s="626" t="s">
        <v>2024</v>
      </c>
      <c r="F26" s="627">
        <v>0</v>
      </c>
      <c r="G26" s="627">
        <v>0</v>
      </c>
    </row>
    <row r="27" spans="1:7" s="628" customFormat="1" ht="12.75" customHeight="1">
      <c r="A27" s="823">
        <v>9</v>
      </c>
      <c r="B27" s="823" t="s">
        <v>1164</v>
      </c>
      <c r="C27" s="820" t="s">
        <v>2101</v>
      </c>
      <c r="D27" s="625" t="s">
        <v>2269</v>
      </c>
      <c r="E27" s="626" t="s">
        <v>2024</v>
      </c>
      <c r="F27" s="627">
        <v>16</v>
      </c>
      <c r="G27" s="627">
        <v>0</v>
      </c>
    </row>
    <row r="28" spans="1:7" s="628" customFormat="1" ht="12.75" customHeight="1">
      <c r="A28" s="824"/>
      <c r="B28" s="824"/>
      <c r="C28" s="821"/>
      <c r="D28" s="625" t="s">
        <v>2270</v>
      </c>
      <c r="E28" s="626" t="s">
        <v>2024</v>
      </c>
      <c r="F28" s="627">
        <v>14</v>
      </c>
      <c r="G28" s="627">
        <v>0</v>
      </c>
    </row>
    <row r="29" spans="1:7" s="628" customFormat="1" ht="12.75" customHeight="1">
      <c r="A29" s="824"/>
      <c r="B29" s="824"/>
      <c r="C29" s="822"/>
      <c r="D29" s="625" t="s">
        <v>2271</v>
      </c>
      <c r="E29" s="626" t="s">
        <v>2024</v>
      </c>
      <c r="F29" s="627">
        <v>11</v>
      </c>
      <c r="G29" s="627">
        <v>0</v>
      </c>
    </row>
    <row r="30" spans="1:7" s="628" customFormat="1" ht="12.75" customHeight="1">
      <c r="A30" s="823">
        <v>10</v>
      </c>
      <c r="B30" s="823" t="s">
        <v>729</v>
      </c>
      <c r="C30" s="820" t="s">
        <v>2101</v>
      </c>
      <c r="D30" s="625" t="s">
        <v>2269</v>
      </c>
      <c r="E30" s="626" t="s">
        <v>2024</v>
      </c>
      <c r="F30" s="627">
        <v>2</v>
      </c>
      <c r="G30" s="627">
        <v>0</v>
      </c>
    </row>
    <row r="31" spans="1:7" s="628" customFormat="1" ht="12.75" customHeight="1">
      <c r="A31" s="824"/>
      <c r="B31" s="824"/>
      <c r="C31" s="821"/>
      <c r="D31" s="625" t="s">
        <v>2270</v>
      </c>
      <c r="E31" s="626" t="s">
        <v>2024</v>
      </c>
      <c r="F31" s="627">
        <v>1</v>
      </c>
      <c r="G31" s="627">
        <v>0</v>
      </c>
    </row>
    <row r="32" spans="1:7" s="628" customFormat="1" ht="12.75" customHeight="1">
      <c r="A32" s="824"/>
      <c r="B32" s="824"/>
      <c r="C32" s="822"/>
      <c r="D32" s="625" t="s">
        <v>2271</v>
      </c>
      <c r="E32" s="626" t="s">
        <v>2024</v>
      </c>
      <c r="F32" s="627">
        <v>1</v>
      </c>
      <c r="G32" s="627">
        <v>0</v>
      </c>
    </row>
    <row r="33" spans="1:7" s="628" customFormat="1" ht="12.75" customHeight="1">
      <c r="A33" s="823">
        <v>11</v>
      </c>
      <c r="B33" s="823" t="s">
        <v>1165</v>
      </c>
      <c r="C33" s="820" t="s">
        <v>2101</v>
      </c>
      <c r="D33" s="625" t="s">
        <v>2269</v>
      </c>
      <c r="E33" s="626" t="s">
        <v>2024</v>
      </c>
      <c r="F33" s="627">
        <v>4</v>
      </c>
      <c r="G33" s="627">
        <v>0</v>
      </c>
    </row>
    <row r="34" spans="1:7" s="628" customFormat="1" ht="12.75" customHeight="1">
      <c r="A34" s="824"/>
      <c r="B34" s="824"/>
      <c r="C34" s="821"/>
      <c r="D34" s="625" t="s">
        <v>2270</v>
      </c>
      <c r="E34" s="626" t="s">
        <v>2024</v>
      </c>
      <c r="F34" s="627">
        <v>6</v>
      </c>
      <c r="G34" s="627">
        <v>0</v>
      </c>
    </row>
    <row r="35" spans="1:7" s="628" customFormat="1" ht="12.75" customHeight="1">
      <c r="A35" s="824"/>
      <c r="B35" s="824"/>
      <c r="C35" s="822"/>
      <c r="D35" s="625" t="s">
        <v>2271</v>
      </c>
      <c r="E35" s="626" t="s">
        <v>2024</v>
      </c>
      <c r="F35" s="627">
        <v>0</v>
      </c>
      <c r="G35" s="627">
        <v>0</v>
      </c>
    </row>
    <row r="36" spans="1:7" s="628" customFormat="1" ht="12.75" customHeight="1">
      <c r="A36" s="823">
        <v>12</v>
      </c>
      <c r="B36" s="823" t="s">
        <v>1166</v>
      </c>
      <c r="C36" s="820" t="s">
        <v>2101</v>
      </c>
      <c r="D36" s="625" t="s">
        <v>2269</v>
      </c>
      <c r="E36" s="626" t="s">
        <v>2024</v>
      </c>
      <c r="F36" s="627">
        <v>1</v>
      </c>
      <c r="G36" s="627">
        <v>0</v>
      </c>
    </row>
    <row r="37" spans="1:7" s="628" customFormat="1" ht="12.75" customHeight="1">
      <c r="A37" s="824"/>
      <c r="B37" s="824"/>
      <c r="C37" s="821"/>
      <c r="D37" s="625" t="s">
        <v>2270</v>
      </c>
      <c r="E37" s="626" t="s">
        <v>2024</v>
      </c>
      <c r="F37" s="627">
        <v>1</v>
      </c>
      <c r="G37" s="627">
        <v>0</v>
      </c>
    </row>
    <row r="38" spans="1:7" s="628" customFormat="1" ht="12.75" customHeight="1">
      <c r="A38" s="824"/>
      <c r="B38" s="824"/>
      <c r="C38" s="822"/>
      <c r="D38" s="625" t="s">
        <v>2271</v>
      </c>
      <c r="E38" s="626" t="s">
        <v>2024</v>
      </c>
      <c r="F38" s="627">
        <v>0</v>
      </c>
      <c r="G38" s="627">
        <v>0</v>
      </c>
    </row>
    <row r="39" spans="1:7" s="628" customFormat="1" ht="12.75" customHeight="1">
      <c r="A39" s="818"/>
      <c r="B39" s="819" t="s">
        <v>402</v>
      </c>
      <c r="C39" s="820" t="s">
        <v>2101</v>
      </c>
      <c r="D39" s="625" t="s">
        <v>2269</v>
      </c>
      <c r="E39" s="630" t="s">
        <v>2024</v>
      </c>
      <c r="F39" s="631">
        <f t="shared" ref="F39:G41" si="0">F3+F6+F9+F12+F15+F18+F21+F24+F27+F30+F33+F36</f>
        <v>23</v>
      </c>
      <c r="G39" s="631">
        <f t="shared" si="0"/>
        <v>0</v>
      </c>
    </row>
    <row r="40" spans="1:7" s="628" customFormat="1" ht="12.75" customHeight="1">
      <c r="A40" s="818"/>
      <c r="B40" s="819"/>
      <c r="C40" s="821"/>
      <c r="D40" s="625" t="s">
        <v>2270</v>
      </c>
      <c r="E40" s="630" t="s">
        <v>2024</v>
      </c>
      <c r="F40" s="631">
        <f t="shared" si="0"/>
        <v>22</v>
      </c>
      <c r="G40" s="631">
        <f t="shared" si="0"/>
        <v>0</v>
      </c>
    </row>
    <row r="41" spans="1:7" s="628" customFormat="1" ht="12.75" customHeight="1">
      <c r="A41" s="818"/>
      <c r="B41" s="819"/>
      <c r="C41" s="822"/>
      <c r="D41" s="625" t="s">
        <v>2271</v>
      </c>
      <c r="E41" s="630" t="s">
        <v>2024</v>
      </c>
      <c r="F41" s="631">
        <f t="shared" si="0"/>
        <v>12</v>
      </c>
      <c r="G41" s="631">
        <f t="shared" si="0"/>
        <v>0</v>
      </c>
    </row>
    <row r="42" spans="1:7" s="628" customFormat="1" ht="12.75" customHeight="1">
      <c r="A42" s="818"/>
      <c r="B42" s="819"/>
      <c r="C42" s="632"/>
      <c r="D42" s="632"/>
      <c r="E42" s="630" t="s">
        <v>405</v>
      </c>
      <c r="F42" s="631">
        <f>SUM(F39:F41)</f>
        <v>57</v>
      </c>
      <c r="G42" s="631">
        <f>SUM(G39:G41)</f>
        <v>0</v>
      </c>
    </row>
  </sheetData>
  <mergeCells count="39">
    <mergeCell ref="A3:A5"/>
    <mergeCell ref="B3:B5"/>
    <mergeCell ref="C3:C5"/>
    <mergeCell ref="A6:A8"/>
    <mergeCell ref="B6:B8"/>
    <mergeCell ref="C6:C8"/>
    <mergeCell ref="A9:A11"/>
    <mergeCell ref="B9:B11"/>
    <mergeCell ref="C9:C11"/>
    <mergeCell ref="A12:A14"/>
    <mergeCell ref="B12:B14"/>
    <mergeCell ref="C12:C14"/>
    <mergeCell ref="A15:A17"/>
    <mergeCell ref="B15:B17"/>
    <mergeCell ref="C15:C17"/>
    <mergeCell ref="A18:A20"/>
    <mergeCell ref="B18:B20"/>
    <mergeCell ref="C18:C20"/>
    <mergeCell ref="A21:A23"/>
    <mergeCell ref="B21:B23"/>
    <mergeCell ref="C21:C23"/>
    <mergeCell ref="A24:A26"/>
    <mergeCell ref="B24:B26"/>
    <mergeCell ref="C24:C26"/>
    <mergeCell ref="A27:A29"/>
    <mergeCell ref="B27:B29"/>
    <mergeCell ref="C27:C29"/>
    <mergeCell ref="A30:A32"/>
    <mergeCell ref="B30:B32"/>
    <mergeCell ref="C30:C32"/>
    <mergeCell ref="A39:A42"/>
    <mergeCell ref="B39:B42"/>
    <mergeCell ref="C39:C41"/>
    <mergeCell ref="A33:A35"/>
    <mergeCell ref="B33:B35"/>
    <mergeCell ref="C33:C35"/>
    <mergeCell ref="A36:A38"/>
    <mergeCell ref="B36:B38"/>
    <mergeCell ref="C36:C38"/>
  </mergeCells>
  <printOptions horizontalCentered="1" verticalCentered="1"/>
  <pageMargins left="0.25" right="0.5" top="0.75" bottom="0.75" header="0.5" footer="0.5"/>
  <pageSetup paperSize="9" scale="88"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73"/>
  <sheetViews>
    <sheetView view="pageBreakPreview" topLeftCell="A7" zoomScaleNormal="100" zoomScaleSheetLayoutView="100" workbookViewId="0">
      <selection activeCell="J9" sqref="J9"/>
    </sheetView>
  </sheetViews>
  <sheetFormatPr defaultRowHeight="13.2"/>
  <cols>
    <col min="1" max="1" width="5.5546875" style="729" customWidth="1"/>
    <col min="2" max="2" width="7" style="729" bestFit="1" customWidth="1"/>
    <col min="3" max="3" width="16.88671875" style="729" customWidth="1"/>
    <col min="4" max="4" width="13" style="729" customWidth="1"/>
    <col min="5" max="5" width="11.5546875" style="729" customWidth="1"/>
    <col min="6" max="6" width="11.33203125" style="729" customWidth="1"/>
    <col min="7" max="7" width="13.6640625" style="729" customWidth="1"/>
    <col min="8" max="8" width="23.44140625" style="729" customWidth="1"/>
    <col min="9" max="9" width="14.6640625" style="729" bestFit="1" customWidth="1"/>
    <col min="10" max="16384" width="8.88671875" style="729"/>
  </cols>
  <sheetData>
    <row r="1" spans="1:8" ht="15.75" customHeight="1" thickBot="1">
      <c r="A1" s="481" t="s">
        <v>379</v>
      </c>
      <c r="B1" s="481"/>
      <c r="E1" s="538"/>
      <c r="F1" s="538"/>
      <c r="G1" s="538"/>
    </row>
    <row r="2" spans="1:8" ht="72.599999999999994" thickBot="1">
      <c r="A2" s="539" t="s">
        <v>841</v>
      </c>
      <c r="B2" s="540" t="s">
        <v>1048</v>
      </c>
      <c r="C2" s="541" t="s">
        <v>838</v>
      </c>
      <c r="D2" s="541" t="s">
        <v>1157</v>
      </c>
      <c r="E2" s="541" t="s">
        <v>839</v>
      </c>
      <c r="F2" s="541" t="s">
        <v>840</v>
      </c>
      <c r="G2" s="541" t="s">
        <v>842</v>
      </c>
      <c r="H2" s="542" t="s">
        <v>27</v>
      </c>
    </row>
    <row r="3" spans="1:8" ht="14.4" thickBot="1">
      <c r="A3" s="543"/>
      <c r="B3" s="544"/>
      <c r="C3" s="545" t="s">
        <v>843</v>
      </c>
      <c r="D3" s="545" t="s">
        <v>844</v>
      </c>
      <c r="E3" s="545" t="s">
        <v>845</v>
      </c>
      <c r="F3" s="545" t="s">
        <v>846</v>
      </c>
      <c r="G3" s="546" t="s">
        <v>847</v>
      </c>
      <c r="H3" s="547"/>
    </row>
    <row r="4" spans="1:8">
      <c r="A4" s="753">
        <v>1</v>
      </c>
      <c r="B4" s="754" t="s">
        <v>1158</v>
      </c>
      <c r="C4" s="755">
        <f t="shared" ref="C4:G16" si="0">C18</f>
        <v>13287</v>
      </c>
      <c r="D4" s="755">
        <f t="shared" si="0"/>
        <v>196</v>
      </c>
      <c r="E4" s="755">
        <f t="shared" si="0"/>
        <v>13483</v>
      </c>
      <c r="F4" s="755">
        <f t="shared" si="0"/>
        <v>181</v>
      </c>
      <c r="G4" s="756">
        <f t="shared" si="0"/>
        <v>1.3424312096714381</v>
      </c>
      <c r="H4" s="757"/>
    </row>
    <row r="5" spans="1:8">
      <c r="A5" s="758">
        <v>2</v>
      </c>
      <c r="B5" s="759" t="s">
        <v>1159</v>
      </c>
      <c r="C5" s="760">
        <f t="shared" si="0"/>
        <v>160685</v>
      </c>
      <c r="D5" s="761">
        <f t="shared" si="0"/>
        <v>3657</v>
      </c>
      <c r="E5" s="760">
        <f t="shared" si="0"/>
        <v>164342</v>
      </c>
      <c r="F5" s="760">
        <f t="shared" si="0"/>
        <v>7711</v>
      </c>
      <c r="G5" s="762">
        <f t="shared" si="0"/>
        <v>4.6920446386194641</v>
      </c>
      <c r="H5" s="763"/>
    </row>
    <row r="6" spans="1:8">
      <c r="A6" s="758">
        <v>3</v>
      </c>
      <c r="B6" s="759" t="s">
        <v>728</v>
      </c>
      <c r="C6" s="760">
        <f t="shared" si="0"/>
        <v>58109</v>
      </c>
      <c r="D6" s="761">
        <f t="shared" si="0"/>
        <v>827</v>
      </c>
      <c r="E6" s="760">
        <f t="shared" si="0"/>
        <v>58936</v>
      </c>
      <c r="F6" s="760">
        <f t="shared" si="0"/>
        <v>3093</v>
      </c>
      <c r="G6" s="762">
        <f t="shared" si="0"/>
        <v>5.2480656983846883</v>
      </c>
      <c r="H6" s="763"/>
    </row>
    <row r="7" spans="1:8">
      <c r="A7" s="758">
        <v>4</v>
      </c>
      <c r="B7" s="759" t="s">
        <v>1160</v>
      </c>
      <c r="C7" s="760">
        <f t="shared" si="0"/>
        <v>76823</v>
      </c>
      <c r="D7" s="761">
        <f t="shared" si="0"/>
        <v>1423</v>
      </c>
      <c r="E7" s="760">
        <f t="shared" si="0"/>
        <v>78246</v>
      </c>
      <c r="F7" s="760">
        <f t="shared" si="0"/>
        <v>4732</v>
      </c>
      <c r="G7" s="762">
        <f t="shared" si="0"/>
        <v>6.0475934872070134</v>
      </c>
      <c r="H7" s="763"/>
    </row>
    <row r="8" spans="1:8">
      <c r="A8" s="758">
        <v>5</v>
      </c>
      <c r="B8" s="759" t="s">
        <v>1161</v>
      </c>
      <c r="C8" s="760">
        <f t="shared" si="0"/>
        <v>136939</v>
      </c>
      <c r="D8" s="761">
        <f t="shared" si="0"/>
        <v>5545</v>
      </c>
      <c r="E8" s="760">
        <f t="shared" si="0"/>
        <v>142484</v>
      </c>
      <c r="F8" s="760">
        <f t="shared" si="0"/>
        <v>10305</v>
      </c>
      <c r="G8" s="762">
        <f t="shared" si="0"/>
        <v>7.2323910053058587</v>
      </c>
      <c r="H8" s="763"/>
    </row>
    <row r="9" spans="1:8">
      <c r="A9" s="758">
        <v>6</v>
      </c>
      <c r="B9" s="759" t="s">
        <v>1162</v>
      </c>
      <c r="C9" s="760">
        <f t="shared" si="0"/>
        <v>46715</v>
      </c>
      <c r="D9" s="761">
        <f t="shared" si="0"/>
        <v>1174</v>
      </c>
      <c r="E9" s="760">
        <f t="shared" si="0"/>
        <v>47889</v>
      </c>
      <c r="F9" s="760">
        <f t="shared" si="0"/>
        <v>3361</v>
      </c>
      <c r="G9" s="762">
        <f t="shared" si="0"/>
        <v>7.0183131825680221</v>
      </c>
      <c r="H9" s="763"/>
    </row>
    <row r="10" spans="1:8">
      <c r="A10" s="758">
        <v>7</v>
      </c>
      <c r="B10" s="549" t="s">
        <v>2051</v>
      </c>
      <c r="C10" s="760">
        <f t="shared" si="0"/>
        <v>28710</v>
      </c>
      <c r="D10" s="761">
        <f t="shared" si="0"/>
        <v>431</v>
      </c>
      <c r="E10" s="760">
        <f t="shared" si="0"/>
        <v>29141</v>
      </c>
      <c r="F10" s="760">
        <f t="shared" si="0"/>
        <v>1722</v>
      </c>
      <c r="G10" s="762">
        <f t="shared" si="0"/>
        <v>5.9092000960845548</v>
      </c>
      <c r="H10" s="763"/>
    </row>
    <row r="11" spans="1:8">
      <c r="A11" s="758">
        <v>8</v>
      </c>
      <c r="B11" s="759" t="s">
        <v>1163</v>
      </c>
      <c r="C11" s="760">
        <f t="shared" si="0"/>
        <v>77790</v>
      </c>
      <c r="D11" s="761">
        <f t="shared" si="0"/>
        <v>1299</v>
      </c>
      <c r="E11" s="760">
        <f t="shared" si="0"/>
        <v>79089</v>
      </c>
      <c r="F11" s="760">
        <f t="shared" si="0"/>
        <v>4272</v>
      </c>
      <c r="G11" s="762">
        <f t="shared" si="0"/>
        <v>5.4015096916132457</v>
      </c>
      <c r="H11" s="763"/>
    </row>
    <row r="12" spans="1:8">
      <c r="A12" s="758">
        <v>9</v>
      </c>
      <c r="B12" s="759" t="s">
        <v>1164</v>
      </c>
      <c r="C12" s="760">
        <f t="shared" si="0"/>
        <v>86878</v>
      </c>
      <c r="D12" s="761">
        <f t="shared" si="0"/>
        <v>3161</v>
      </c>
      <c r="E12" s="760">
        <f t="shared" si="0"/>
        <v>90039</v>
      </c>
      <c r="F12" s="760">
        <f t="shared" si="0"/>
        <v>3930</v>
      </c>
      <c r="G12" s="762">
        <f t="shared" si="0"/>
        <v>4.3647752640522439</v>
      </c>
      <c r="H12" s="763"/>
    </row>
    <row r="13" spans="1:8">
      <c r="A13" s="758">
        <v>10</v>
      </c>
      <c r="B13" s="759" t="s">
        <v>729</v>
      </c>
      <c r="C13" s="760">
        <f t="shared" si="0"/>
        <v>48483</v>
      </c>
      <c r="D13" s="761">
        <f t="shared" si="0"/>
        <v>1246</v>
      </c>
      <c r="E13" s="760">
        <f t="shared" si="0"/>
        <v>49729</v>
      </c>
      <c r="F13" s="760">
        <f t="shared" si="0"/>
        <v>1639</v>
      </c>
      <c r="G13" s="762">
        <f t="shared" si="0"/>
        <v>3.2958635806068894</v>
      </c>
      <c r="H13" s="763"/>
    </row>
    <row r="14" spans="1:8">
      <c r="A14" s="758">
        <v>11</v>
      </c>
      <c r="B14" s="759" t="s">
        <v>1165</v>
      </c>
      <c r="C14" s="760">
        <f t="shared" si="0"/>
        <v>127021</v>
      </c>
      <c r="D14" s="761">
        <f t="shared" si="0"/>
        <v>4989</v>
      </c>
      <c r="E14" s="760">
        <f t="shared" si="0"/>
        <v>132010</v>
      </c>
      <c r="F14" s="760">
        <f t="shared" si="0"/>
        <v>6951</v>
      </c>
      <c r="G14" s="762">
        <f t="shared" si="0"/>
        <v>5.2655101886220743</v>
      </c>
      <c r="H14" s="763"/>
    </row>
    <row r="15" spans="1:8" ht="13.8" thickBot="1">
      <c r="A15" s="764">
        <v>12</v>
      </c>
      <c r="B15" s="765" t="s">
        <v>1166</v>
      </c>
      <c r="C15" s="766">
        <f t="shared" si="0"/>
        <v>63510</v>
      </c>
      <c r="D15" s="767">
        <f t="shared" si="0"/>
        <v>1775</v>
      </c>
      <c r="E15" s="766">
        <f t="shared" si="0"/>
        <v>65285</v>
      </c>
      <c r="F15" s="766">
        <f t="shared" si="0"/>
        <v>3940</v>
      </c>
      <c r="G15" s="768">
        <f t="shared" si="0"/>
        <v>6.0350769702075517</v>
      </c>
      <c r="H15" s="769"/>
    </row>
    <row r="16" spans="1:8" ht="13.8" thickBot="1">
      <c r="A16" s="825" t="s">
        <v>402</v>
      </c>
      <c r="B16" s="826"/>
      <c r="C16" s="767">
        <f t="shared" si="0"/>
        <v>924950</v>
      </c>
      <c r="D16" s="767">
        <f t="shared" si="0"/>
        <v>25723</v>
      </c>
      <c r="E16" s="767">
        <f t="shared" si="0"/>
        <v>950673</v>
      </c>
      <c r="F16" s="767">
        <f t="shared" si="0"/>
        <v>51837</v>
      </c>
      <c r="G16" s="768">
        <f t="shared" si="0"/>
        <v>5.4526635341489662</v>
      </c>
      <c r="H16" s="770"/>
    </row>
    <row r="17" spans="1:9">
      <c r="A17" s="771"/>
      <c r="B17" s="771"/>
      <c r="C17" s="550"/>
      <c r="D17" s="550"/>
      <c r="E17" s="550"/>
      <c r="F17" s="551" t="s">
        <v>2257</v>
      </c>
      <c r="G17" s="552"/>
      <c r="H17" s="553" t="s">
        <v>2258</v>
      </c>
      <c r="I17" s="554" t="s">
        <v>2259</v>
      </c>
    </row>
    <row r="18" spans="1:9">
      <c r="A18" s="827" t="s">
        <v>2260</v>
      </c>
      <c r="B18" s="827"/>
      <c r="C18" s="772">
        <f>E32</f>
        <v>13287</v>
      </c>
      <c r="D18" s="555">
        <f>E18-C18</f>
        <v>196</v>
      </c>
      <c r="E18" s="772">
        <f>'[29]11KV_Xmer_Fail'!$D$74</f>
        <v>13483</v>
      </c>
      <c r="F18" s="556">
        <f>H18-F32</f>
        <v>181</v>
      </c>
      <c r="G18" s="557">
        <f>F18*100/E18</f>
        <v>1.3424312096714381</v>
      </c>
      <c r="H18" s="772">
        <f>'[29]11KV_Xmer_Fail'!$L$74</f>
        <v>376</v>
      </c>
      <c r="I18" s="558">
        <f>H18-F32</f>
        <v>181</v>
      </c>
    </row>
    <row r="19" spans="1:9">
      <c r="A19" s="827"/>
      <c r="B19" s="827"/>
      <c r="C19" s="772">
        <f t="shared" ref="C19:C29" si="1">E33</f>
        <v>160685</v>
      </c>
      <c r="D19" s="555">
        <f t="shared" ref="D19:D29" si="2">E19-C19</f>
        <v>3657</v>
      </c>
      <c r="E19" s="772">
        <f>'[29]11KV_Xmer_Fail'!$D$75</f>
        <v>164342</v>
      </c>
      <c r="F19" s="556">
        <f t="shared" ref="F19:F29" si="3">H19-F33</f>
        <v>7711</v>
      </c>
      <c r="G19" s="557">
        <f>F19*100/E19</f>
        <v>4.6920446386194641</v>
      </c>
      <c r="H19" s="772">
        <f>'[29]11KV_Xmer_Fail'!$L$75</f>
        <v>15518</v>
      </c>
      <c r="I19" s="558">
        <f t="shared" ref="I19:I30" si="4">H19-F33</f>
        <v>7711</v>
      </c>
    </row>
    <row r="20" spans="1:9">
      <c r="A20" s="827"/>
      <c r="B20" s="827"/>
      <c r="C20" s="772">
        <f t="shared" si="1"/>
        <v>58109</v>
      </c>
      <c r="D20" s="555">
        <f t="shared" si="2"/>
        <v>827</v>
      </c>
      <c r="E20" s="772">
        <f>'[29]11KV_Xmer_Fail'!$D$76</f>
        <v>58936</v>
      </c>
      <c r="F20" s="556">
        <f t="shared" si="3"/>
        <v>3093</v>
      </c>
      <c r="G20" s="557">
        <f t="shared" ref="G20:G29" si="5">F20*100/E20</f>
        <v>5.2480656983846883</v>
      </c>
      <c r="H20" s="772">
        <f>'[29]11KV_Xmer_Fail'!$L$76</f>
        <v>6657</v>
      </c>
      <c r="I20" s="558">
        <f t="shared" si="4"/>
        <v>3093</v>
      </c>
    </row>
    <row r="21" spans="1:9">
      <c r="A21" s="827"/>
      <c r="B21" s="827"/>
      <c r="C21" s="772">
        <f t="shared" si="1"/>
        <v>76823</v>
      </c>
      <c r="D21" s="555">
        <f t="shared" si="2"/>
        <v>1423</v>
      </c>
      <c r="E21" s="772">
        <f>'[29]11KV_Xmer_Fail'!$D$77</f>
        <v>78246</v>
      </c>
      <c r="F21" s="556">
        <f t="shared" si="3"/>
        <v>4732</v>
      </c>
      <c r="G21" s="557">
        <f t="shared" si="5"/>
        <v>6.0475934872070134</v>
      </c>
      <c r="H21" s="772">
        <f>'[29]11KV_Xmer_Fail'!$L$77</f>
        <v>9323</v>
      </c>
      <c r="I21" s="558">
        <f t="shared" si="4"/>
        <v>4732</v>
      </c>
    </row>
    <row r="22" spans="1:9">
      <c r="A22" s="827"/>
      <c r="B22" s="827"/>
      <c r="C22" s="772">
        <f t="shared" si="1"/>
        <v>136939</v>
      </c>
      <c r="D22" s="555">
        <f t="shared" si="2"/>
        <v>5545</v>
      </c>
      <c r="E22" s="772">
        <f>'[29]11KV_Xmer_Fail'!$D$78</f>
        <v>142484</v>
      </c>
      <c r="F22" s="556">
        <f t="shared" si="3"/>
        <v>10305</v>
      </c>
      <c r="G22" s="557">
        <f t="shared" si="5"/>
        <v>7.2323910053058587</v>
      </c>
      <c r="H22" s="772">
        <f>'[29]11KV_Xmer_Fail'!$L$78</f>
        <v>22255</v>
      </c>
      <c r="I22" s="558">
        <f t="shared" si="4"/>
        <v>10305</v>
      </c>
    </row>
    <row r="23" spans="1:9">
      <c r="A23" s="827"/>
      <c r="B23" s="827"/>
      <c r="C23" s="772">
        <f t="shared" si="1"/>
        <v>46715</v>
      </c>
      <c r="D23" s="555">
        <f t="shared" si="2"/>
        <v>1174</v>
      </c>
      <c r="E23" s="772">
        <f>'[29]11KV_Xmer_Fail'!$D$79</f>
        <v>47889</v>
      </c>
      <c r="F23" s="556">
        <f t="shared" si="3"/>
        <v>3361</v>
      </c>
      <c r="G23" s="557">
        <f t="shared" si="5"/>
        <v>7.0183131825680221</v>
      </c>
      <c r="H23" s="772">
        <f>'[29]11KV_Xmer_Fail'!$L$79</f>
        <v>6532</v>
      </c>
      <c r="I23" s="558">
        <f t="shared" si="4"/>
        <v>3361</v>
      </c>
    </row>
    <row r="24" spans="1:9">
      <c r="A24" s="827"/>
      <c r="B24" s="827"/>
      <c r="C24" s="772">
        <f t="shared" si="1"/>
        <v>28710</v>
      </c>
      <c r="D24" s="555">
        <f t="shared" si="2"/>
        <v>431</v>
      </c>
      <c r="E24" s="772">
        <f>'[29]11KV_Xmer_Fail'!$D$80</f>
        <v>29141</v>
      </c>
      <c r="F24" s="556">
        <f t="shared" si="3"/>
        <v>1722</v>
      </c>
      <c r="G24" s="557">
        <f t="shared" si="5"/>
        <v>5.9092000960845548</v>
      </c>
      <c r="H24" s="772">
        <f>'[29]11KV_Xmer_Fail'!$L$80</f>
        <v>3352</v>
      </c>
      <c r="I24" s="558">
        <f t="shared" si="4"/>
        <v>1722</v>
      </c>
    </row>
    <row r="25" spans="1:9">
      <c r="A25" s="827"/>
      <c r="B25" s="827"/>
      <c r="C25" s="772">
        <f t="shared" si="1"/>
        <v>77790</v>
      </c>
      <c r="D25" s="555">
        <f t="shared" si="2"/>
        <v>1299</v>
      </c>
      <c r="E25" s="772">
        <f>'[29]11KV_Xmer_Fail'!$D$81</f>
        <v>79089</v>
      </c>
      <c r="F25" s="556">
        <f t="shared" si="3"/>
        <v>4272</v>
      </c>
      <c r="G25" s="557">
        <f t="shared" si="5"/>
        <v>5.4015096916132457</v>
      </c>
      <c r="H25" s="772">
        <f>'[29]11KV_Xmer_Fail'!$L$81</f>
        <v>9221</v>
      </c>
      <c r="I25" s="558">
        <f t="shared" si="4"/>
        <v>4272</v>
      </c>
    </row>
    <row r="26" spans="1:9">
      <c r="A26" s="827"/>
      <c r="B26" s="827"/>
      <c r="C26" s="772">
        <f t="shared" si="1"/>
        <v>86878</v>
      </c>
      <c r="D26" s="555">
        <f t="shared" si="2"/>
        <v>3161</v>
      </c>
      <c r="E26" s="772">
        <f>'[29]11KV_Xmer_Fail'!$D$82</f>
        <v>90039</v>
      </c>
      <c r="F26" s="556">
        <f t="shared" si="3"/>
        <v>3930</v>
      </c>
      <c r="G26" s="557">
        <f t="shared" si="5"/>
        <v>4.3647752640522439</v>
      </c>
      <c r="H26" s="772">
        <f>'[29]11KV_Xmer_Fail'!$L$82</f>
        <v>7900</v>
      </c>
      <c r="I26" s="558">
        <f t="shared" si="4"/>
        <v>3930</v>
      </c>
    </row>
    <row r="27" spans="1:9">
      <c r="A27" s="827"/>
      <c r="B27" s="827"/>
      <c r="C27" s="772">
        <f t="shared" si="1"/>
        <v>48483</v>
      </c>
      <c r="D27" s="555">
        <f t="shared" si="2"/>
        <v>1246</v>
      </c>
      <c r="E27" s="772">
        <f>'[29]11KV_Xmer_Fail'!$D$83</f>
        <v>49729</v>
      </c>
      <c r="F27" s="556">
        <f t="shared" si="3"/>
        <v>1639</v>
      </c>
      <c r="G27" s="557">
        <f t="shared" si="5"/>
        <v>3.2958635806068894</v>
      </c>
      <c r="H27" s="772">
        <f>'[29]11KV_Xmer_Fail'!$L$83</f>
        <v>3441</v>
      </c>
      <c r="I27" s="558">
        <f t="shared" si="4"/>
        <v>1639</v>
      </c>
    </row>
    <row r="28" spans="1:9">
      <c r="A28" s="827"/>
      <c r="B28" s="827"/>
      <c r="C28" s="772">
        <f t="shared" si="1"/>
        <v>127021</v>
      </c>
      <c r="D28" s="555">
        <f t="shared" si="2"/>
        <v>4989</v>
      </c>
      <c r="E28" s="772">
        <f>'[29]11KV_Xmer_Fail'!$D$84</f>
        <v>132010</v>
      </c>
      <c r="F28" s="556">
        <f t="shared" si="3"/>
        <v>6951</v>
      </c>
      <c r="G28" s="557">
        <f t="shared" si="5"/>
        <v>5.2655101886220743</v>
      </c>
      <c r="H28" s="772">
        <f>'[29]11KV_Xmer_Fail'!$L$84</f>
        <v>15198</v>
      </c>
      <c r="I28" s="558">
        <f t="shared" si="4"/>
        <v>6951</v>
      </c>
    </row>
    <row r="29" spans="1:9">
      <c r="A29" s="827"/>
      <c r="B29" s="827"/>
      <c r="C29" s="772">
        <f t="shared" si="1"/>
        <v>63510</v>
      </c>
      <c r="D29" s="555">
        <f t="shared" si="2"/>
        <v>1775</v>
      </c>
      <c r="E29" s="772">
        <f>'[29]11KV_Xmer_Fail'!D$87</f>
        <v>65285</v>
      </c>
      <c r="F29" s="556">
        <f t="shared" si="3"/>
        <v>3940</v>
      </c>
      <c r="G29" s="557">
        <f t="shared" si="5"/>
        <v>6.0350769702075517</v>
      </c>
      <c r="H29" s="772">
        <f>'[29]11KV_Xmer_Fail'!$L$87</f>
        <v>8355</v>
      </c>
      <c r="I29" s="558">
        <f t="shared" si="4"/>
        <v>3940</v>
      </c>
    </row>
    <row r="30" spans="1:9">
      <c r="A30" s="827"/>
      <c r="B30" s="827"/>
      <c r="C30" s="555">
        <f>SUM(C18:C29)</f>
        <v>924950</v>
      </c>
      <c r="D30" s="555">
        <f>SUM(D18:D29)</f>
        <v>25723</v>
      </c>
      <c r="E30" s="555">
        <f>SUM(E18:E29)</f>
        <v>950673</v>
      </c>
      <c r="F30" s="556">
        <f>SUM(F18:F29)</f>
        <v>51837</v>
      </c>
      <c r="G30" s="559">
        <f>F30*100/E30</f>
        <v>5.4526635341489662</v>
      </c>
      <c r="H30" s="555">
        <f>SUM(H18:H29)</f>
        <v>108128</v>
      </c>
      <c r="I30" s="558">
        <f t="shared" si="4"/>
        <v>51837</v>
      </c>
    </row>
    <row r="31" spans="1:9">
      <c r="F31" s="551" t="s">
        <v>2257</v>
      </c>
      <c r="H31" s="553" t="s">
        <v>2261</v>
      </c>
      <c r="I31" s="554" t="s">
        <v>2259</v>
      </c>
    </row>
    <row r="32" spans="1:9">
      <c r="A32" s="827" t="s">
        <v>2262</v>
      </c>
      <c r="B32" s="827"/>
      <c r="C32" s="772">
        <f>E47</f>
        <v>13089</v>
      </c>
      <c r="D32" s="555">
        <f>E32-C32</f>
        <v>198</v>
      </c>
      <c r="E32" s="772">
        <f>'[30]11KV_Xmer_Fail'!$D$74</f>
        <v>13287</v>
      </c>
      <c r="F32" s="556">
        <f>H32-F47</f>
        <v>195</v>
      </c>
      <c r="G32" s="557">
        <f>F32*100/E32</f>
        <v>1.4675999096861594</v>
      </c>
      <c r="H32" s="772">
        <f>'[30]11KV_Xmer_Fail'!$L$74</f>
        <v>295</v>
      </c>
      <c r="I32" s="558">
        <f>H32-F47</f>
        <v>195</v>
      </c>
    </row>
    <row r="33" spans="1:9">
      <c r="A33" s="827"/>
      <c r="B33" s="827"/>
      <c r="C33" s="772">
        <f t="shared" ref="C33:C43" si="6">E48</f>
        <v>156554</v>
      </c>
      <c r="D33" s="555">
        <f t="shared" ref="D33:D43" si="7">E33-C33</f>
        <v>4131</v>
      </c>
      <c r="E33" s="772">
        <f>'[30]11KV_Xmer_Fail'!$D$75</f>
        <v>160685</v>
      </c>
      <c r="F33" s="556">
        <f t="shared" ref="F33:F43" si="8">H33-F48</f>
        <v>7807</v>
      </c>
      <c r="G33" s="557">
        <f>F33*100/E33</f>
        <v>4.8585742290817437</v>
      </c>
      <c r="H33" s="772">
        <f>'[30]11KV_Xmer_Fail'!$L$75</f>
        <v>13397</v>
      </c>
      <c r="I33" s="558">
        <f t="shared" ref="I33:I44" si="9">H33-F48</f>
        <v>7807</v>
      </c>
    </row>
    <row r="34" spans="1:9">
      <c r="A34" s="827"/>
      <c r="B34" s="827"/>
      <c r="C34" s="772">
        <f t="shared" si="6"/>
        <v>56759</v>
      </c>
      <c r="D34" s="555">
        <f t="shared" si="7"/>
        <v>1350</v>
      </c>
      <c r="E34" s="772">
        <f>'[30]11KV_Xmer_Fail'!$D$76</f>
        <v>58109</v>
      </c>
      <c r="F34" s="556">
        <f t="shared" si="8"/>
        <v>3564</v>
      </c>
      <c r="G34" s="557">
        <f t="shared" ref="G34:G43" si="10">F34*100/E34</f>
        <v>6.133301209795385</v>
      </c>
      <c r="H34" s="772">
        <f>'[30]11KV_Xmer_Fail'!$L$76</f>
        <v>5624</v>
      </c>
      <c r="I34" s="558">
        <f t="shared" si="9"/>
        <v>3564</v>
      </c>
    </row>
    <row r="35" spans="1:9">
      <c r="A35" s="827"/>
      <c r="B35" s="827"/>
      <c r="C35" s="772">
        <f t="shared" si="6"/>
        <v>74627</v>
      </c>
      <c r="D35" s="555">
        <f t="shared" si="7"/>
        <v>2196</v>
      </c>
      <c r="E35" s="772">
        <f>'[30]11KV_Xmer_Fail'!$D$77</f>
        <v>76823</v>
      </c>
      <c r="F35" s="556">
        <f t="shared" si="8"/>
        <v>4591</v>
      </c>
      <c r="G35" s="557">
        <f t="shared" si="10"/>
        <v>5.9760748734103064</v>
      </c>
      <c r="H35" s="772">
        <f>'[30]11KV_Xmer_Fail'!$L$77</f>
        <v>7626</v>
      </c>
      <c r="I35" s="558">
        <f t="shared" si="9"/>
        <v>4591</v>
      </c>
    </row>
    <row r="36" spans="1:9">
      <c r="A36" s="827"/>
      <c r="B36" s="827"/>
      <c r="C36" s="772">
        <f t="shared" si="6"/>
        <v>133117</v>
      </c>
      <c r="D36" s="555">
        <f t="shared" si="7"/>
        <v>3822</v>
      </c>
      <c r="E36" s="772">
        <f>'[30]11KV_Xmer_Fail'!$D$78</f>
        <v>136939</v>
      </c>
      <c r="F36" s="556">
        <f t="shared" si="8"/>
        <v>11950</v>
      </c>
      <c r="G36" s="557">
        <f t="shared" si="10"/>
        <v>8.7265132650304142</v>
      </c>
      <c r="H36" s="772">
        <f>'[30]11KV_Xmer_Fail'!$L$78</f>
        <v>18834</v>
      </c>
      <c r="I36" s="558">
        <f t="shared" si="9"/>
        <v>11950</v>
      </c>
    </row>
    <row r="37" spans="1:9">
      <c r="A37" s="827"/>
      <c r="B37" s="827"/>
      <c r="C37" s="772">
        <f t="shared" si="6"/>
        <v>45810</v>
      </c>
      <c r="D37" s="555">
        <f t="shared" si="7"/>
        <v>905</v>
      </c>
      <c r="E37" s="772">
        <f>'[30]11KV_Xmer_Fail'!$D$79</f>
        <v>46715</v>
      </c>
      <c r="F37" s="556">
        <f t="shared" si="8"/>
        <v>3171</v>
      </c>
      <c r="G37" s="557">
        <f t="shared" si="10"/>
        <v>6.7879696029112706</v>
      </c>
      <c r="H37" s="772">
        <f>'[30]11KV_Xmer_Fail'!$L$79</f>
        <v>5587</v>
      </c>
      <c r="I37" s="558">
        <f t="shared" si="9"/>
        <v>3171</v>
      </c>
    </row>
    <row r="38" spans="1:9">
      <c r="A38" s="827"/>
      <c r="B38" s="827"/>
      <c r="C38" s="772">
        <f t="shared" si="6"/>
        <v>28220</v>
      </c>
      <c r="D38" s="555">
        <f t="shared" si="7"/>
        <v>490</v>
      </c>
      <c r="E38" s="772">
        <f>'[30]11KV_Xmer_Fail'!$D$80</f>
        <v>28710</v>
      </c>
      <c r="F38" s="556">
        <f t="shared" si="8"/>
        <v>1630</v>
      </c>
      <c r="G38" s="557">
        <f t="shared" si="10"/>
        <v>5.6774642981539536</v>
      </c>
      <c r="H38" s="772">
        <f>'[30]11KV_Xmer_Fail'!$L$80</f>
        <v>2829</v>
      </c>
      <c r="I38" s="558">
        <f t="shared" si="9"/>
        <v>1630</v>
      </c>
    </row>
    <row r="39" spans="1:9">
      <c r="A39" s="827"/>
      <c r="B39" s="827"/>
      <c r="C39" s="772">
        <f t="shared" si="6"/>
        <v>75910</v>
      </c>
      <c r="D39" s="555">
        <f t="shared" si="7"/>
        <v>1880</v>
      </c>
      <c r="E39" s="772">
        <f>'[30]11KV_Xmer_Fail'!$D$81</f>
        <v>77790</v>
      </c>
      <c r="F39" s="556">
        <f t="shared" si="8"/>
        <v>4949</v>
      </c>
      <c r="G39" s="557">
        <f t="shared" si="10"/>
        <v>6.362000257102455</v>
      </c>
      <c r="H39" s="772">
        <f>'[30]11KV_Xmer_Fail'!$L$81</f>
        <v>7497</v>
      </c>
      <c r="I39" s="558">
        <f t="shared" si="9"/>
        <v>4949</v>
      </c>
    </row>
    <row r="40" spans="1:9">
      <c r="A40" s="827"/>
      <c r="B40" s="827"/>
      <c r="C40" s="772">
        <f t="shared" si="6"/>
        <v>84712</v>
      </c>
      <c r="D40" s="555">
        <f t="shared" si="7"/>
        <v>2166</v>
      </c>
      <c r="E40" s="772">
        <f>'[30]11KV_Xmer_Fail'!$D$82</f>
        <v>86878</v>
      </c>
      <c r="F40" s="556">
        <f t="shared" si="8"/>
        <v>3970</v>
      </c>
      <c r="G40" s="557">
        <f t="shared" si="10"/>
        <v>4.5696263726144712</v>
      </c>
      <c r="H40" s="772">
        <f>'[30]11KV_Xmer_Fail'!$L$82</f>
        <v>6027</v>
      </c>
      <c r="I40" s="558">
        <f t="shared" si="9"/>
        <v>3970</v>
      </c>
    </row>
    <row r="41" spans="1:9">
      <c r="A41" s="827"/>
      <c r="B41" s="827"/>
      <c r="C41" s="772">
        <f t="shared" si="6"/>
        <v>47117</v>
      </c>
      <c r="D41" s="555">
        <f t="shared" si="7"/>
        <v>1366</v>
      </c>
      <c r="E41" s="772">
        <f>'[30]11KV_Xmer_Fail'!$D$83</f>
        <v>48483</v>
      </c>
      <c r="F41" s="556">
        <f t="shared" si="8"/>
        <v>1802</v>
      </c>
      <c r="G41" s="557">
        <f t="shared" si="10"/>
        <v>3.7167667017305033</v>
      </c>
      <c r="H41" s="772">
        <f>'[30]11KV_Xmer_Fail'!$L$83</f>
        <v>3073</v>
      </c>
      <c r="I41" s="558">
        <f t="shared" si="9"/>
        <v>1802</v>
      </c>
    </row>
    <row r="42" spans="1:9">
      <c r="A42" s="827"/>
      <c r="B42" s="827"/>
      <c r="C42" s="772">
        <f t="shared" si="6"/>
        <v>124312</v>
      </c>
      <c r="D42" s="555">
        <f t="shared" si="7"/>
        <v>2709</v>
      </c>
      <c r="E42" s="772">
        <f>'[30]11KV_Xmer_Fail'!$D$84</f>
        <v>127021</v>
      </c>
      <c r="F42" s="556">
        <f t="shared" si="8"/>
        <v>8247</v>
      </c>
      <c r="G42" s="557">
        <f t="shared" si="10"/>
        <v>6.4926272033758199</v>
      </c>
      <c r="H42" s="772">
        <f>'[30]11KV_Xmer_Fail'!$L$84</f>
        <v>12673</v>
      </c>
      <c r="I42" s="558">
        <f t="shared" si="9"/>
        <v>8247</v>
      </c>
    </row>
    <row r="43" spans="1:9">
      <c r="A43" s="827"/>
      <c r="B43" s="827"/>
      <c r="C43" s="772">
        <f t="shared" si="6"/>
        <v>61767</v>
      </c>
      <c r="D43" s="555">
        <f t="shared" si="7"/>
        <v>1743</v>
      </c>
      <c r="E43" s="772">
        <f>'[30]11KV_Xmer_Fail'!D$87</f>
        <v>63510</v>
      </c>
      <c r="F43" s="556">
        <f t="shared" si="8"/>
        <v>4415</v>
      </c>
      <c r="G43" s="557">
        <f t="shared" si="10"/>
        <v>6.9516611557235084</v>
      </c>
      <c r="H43" s="772">
        <f>'[30]11KV_Xmer_Fail'!$L$87</f>
        <v>6901</v>
      </c>
      <c r="I43" s="558">
        <f t="shared" si="9"/>
        <v>4415</v>
      </c>
    </row>
    <row r="44" spans="1:9">
      <c r="A44" s="827"/>
      <c r="B44" s="827"/>
      <c r="C44" s="555">
        <f>SUM(C32:C43)</f>
        <v>901994</v>
      </c>
      <c r="D44" s="555">
        <f>SUM(D32:D43)</f>
        <v>22956</v>
      </c>
      <c r="E44" s="555">
        <f>SUM(E32:E43)</f>
        <v>924950</v>
      </c>
      <c r="F44" s="555">
        <f>SUM(F32:F43)</f>
        <v>56291</v>
      </c>
      <c r="G44" s="559">
        <f>F44*100/E44</f>
        <v>6.0858424779717826</v>
      </c>
      <c r="H44" s="555">
        <f>SUM(H32:H43)</f>
        <v>90363</v>
      </c>
      <c r="I44" s="558">
        <f t="shared" si="9"/>
        <v>56291</v>
      </c>
    </row>
    <row r="46" spans="1:9">
      <c r="H46" s="553" t="s">
        <v>2263</v>
      </c>
    </row>
    <row r="47" spans="1:9">
      <c r="A47" s="827" t="s">
        <v>2264</v>
      </c>
      <c r="B47" s="827"/>
      <c r="C47" s="772">
        <f t="shared" ref="C47:C59" si="11">E61</f>
        <v>12925</v>
      </c>
      <c r="D47" s="548">
        <f>E47-C47</f>
        <v>164</v>
      </c>
      <c r="E47" s="772">
        <f>'[31]11KV_Xmer_Fail'!$D$74</f>
        <v>13089</v>
      </c>
      <c r="F47" s="548">
        <f t="shared" ref="F47:F58" si="12">H47-F61</f>
        <v>100</v>
      </c>
      <c r="G47" s="560">
        <f>F47*100/E47</f>
        <v>0.76400030560012222</v>
      </c>
      <c r="H47" s="772">
        <f>'[31]11KV_Xmer_Fail'!$L$74</f>
        <v>197</v>
      </c>
      <c r="I47" s="729">
        <f>H47-F61</f>
        <v>100</v>
      </c>
    </row>
    <row r="48" spans="1:9">
      <c r="A48" s="827"/>
      <c r="B48" s="827"/>
      <c r="C48" s="772">
        <f t="shared" si="11"/>
        <v>152989</v>
      </c>
      <c r="D48" s="548">
        <f t="shared" ref="D48:D58" si="13">E48-C48</f>
        <v>3565</v>
      </c>
      <c r="E48" s="772">
        <f>'[31]11KV_Xmer_Fail'!$D$75</f>
        <v>156554</v>
      </c>
      <c r="F48" s="548">
        <f t="shared" si="12"/>
        <v>5590</v>
      </c>
      <c r="G48" s="560">
        <f>F48*100/E48</f>
        <v>3.5706529376445189</v>
      </c>
      <c r="H48" s="772">
        <f>'[31]11KV_Xmer_Fail'!$L$75</f>
        <v>7400</v>
      </c>
      <c r="I48" s="729">
        <f t="shared" ref="I48:I59" si="14">H48-F62</f>
        <v>5590</v>
      </c>
    </row>
    <row r="49" spans="1:10">
      <c r="A49" s="827"/>
      <c r="B49" s="827"/>
      <c r="C49" s="772">
        <f t="shared" si="11"/>
        <v>55642</v>
      </c>
      <c r="D49" s="548">
        <f t="shared" si="13"/>
        <v>1117</v>
      </c>
      <c r="E49" s="772">
        <f>'[31]11KV_Xmer_Fail'!$D$76</f>
        <v>56759</v>
      </c>
      <c r="F49" s="548">
        <f t="shared" si="12"/>
        <v>2060</v>
      </c>
      <c r="G49" s="560">
        <f t="shared" ref="G49:G58" si="15">F49*100/E49</f>
        <v>3.6293803625856693</v>
      </c>
      <c r="H49" s="772">
        <f>'[31]11KV_Xmer_Fail'!$L$76</f>
        <v>3047</v>
      </c>
      <c r="I49" s="729">
        <f t="shared" si="14"/>
        <v>2060</v>
      </c>
    </row>
    <row r="50" spans="1:10">
      <c r="A50" s="827"/>
      <c r="B50" s="827"/>
      <c r="C50" s="772">
        <f t="shared" si="11"/>
        <v>73123</v>
      </c>
      <c r="D50" s="548">
        <f t="shared" si="13"/>
        <v>1504</v>
      </c>
      <c r="E50" s="772">
        <f>'[31]11KV_Xmer_Fail'!$D$77</f>
        <v>74627</v>
      </c>
      <c r="F50" s="548">
        <f t="shared" si="12"/>
        <v>3035</v>
      </c>
      <c r="G50" s="560">
        <f t="shared" si="15"/>
        <v>4.0668926795931766</v>
      </c>
      <c r="H50" s="772">
        <f>'[31]11KV_Xmer_Fail'!$L$77</f>
        <v>4128</v>
      </c>
      <c r="I50" s="729">
        <f t="shared" si="14"/>
        <v>3035</v>
      </c>
    </row>
    <row r="51" spans="1:10">
      <c r="A51" s="827"/>
      <c r="B51" s="827"/>
      <c r="C51" s="772">
        <f t="shared" si="11"/>
        <v>129455</v>
      </c>
      <c r="D51" s="548">
        <f t="shared" si="13"/>
        <v>3662</v>
      </c>
      <c r="E51" s="772">
        <f>'[31]11KV_Xmer_Fail'!$D$78</f>
        <v>133117</v>
      </c>
      <c r="F51" s="548">
        <f t="shared" si="12"/>
        <v>6884</v>
      </c>
      <c r="G51" s="560">
        <f t="shared" si="15"/>
        <v>5.1713905812180263</v>
      </c>
      <c r="H51" s="772">
        <f>'[31]11KV_Xmer_Fail'!$L$78</f>
        <v>8765</v>
      </c>
      <c r="I51" s="729">
        <f t="shared" si="14"/>
        <v>6884</v>
      </c>
    </row>
    <row r="52" spans="1:10">
      <c r="A52" s="827"/>
      <c r="B52" s="827"/>
      <c r="C52" s="772">
        <f t="shared" si="11"/>
        <v>44859</v>
      </c>
      <c r="D52" s="548">
        <f t="shared" si="13"/>
        <v>951</v>
      </c>
      <c r="E52" s="772">
        <f>'[31]11KV_Xmer_Fail'!$D$79</f>
        <v>45810</v>
      </c>
      <c r="F52" s="548">
        <f t="shared" si="12"/>
        <v>2416</v>
      </c>
      <c r="G52" s="560">
        <f t="shared" si="15"/>
        <v>5.2739576511678674</v>
      </c>
      <c r="H52" s="772">
        <f>'[31]11KV_Xmer_Fail'!$L$79</f>
        <v>3164</v>
      </c>
      <c r="I52" s="729">
        <f t="shared" si="14"/>
        <v>2416</v>
      </c>
    </row>
    <row r="53" spans="1:10">
      <c r="A53" s="827"/>
      <c r="B53" s="827"/>
      <c r="C53" s="772">
        <f t="shared" si="11"/>
        <v>27236</v>
      </c>
      <c r="D53" s="548">
        <f t="shared" si="13"/>
        <v>984</v>
      </c>
      <c r="E53" s="772">
        <f>'[31]11KV_Xmer_Fail'!$D$80</f>
        <v>28220</v>
      </c>
      <c r="F53" s="548">
        <f t="shared" si="12"/>
        <v>1199</v>
      </c>
      <c r="G53" s="560">
        <f t="shared" si="15"/>
        <v>4.2487597448618004</v>
      </c>
      <c r="H53" s="772">
        <f>'[31]11KV_Xmer_Fail'!$L$80</f>
        <v>1604</v>
      </c>
      <c r="I53" s="729">
        <f t="shared" si="14"/>
        <v>1199</v>
      </c>
    </row>
    <row r="54" spans="1:10">
      <c r="A54" s="827"/>
      <c r="B54" s="827"/>
      <c r="C54" s="772">
        <f t="shared" si="11"/>
        <v>74786</v>
      </c>
      <c r="D54" s="548">
        <f t="shared" si="13"/>
        <v>1124</v>
      </c>
      <c r="E54" s="772">
        <f>'[31]11KV_Xmer_Fail'!$D$81</f>
        <v>75910</v>
      </c>
      <c r="F54" s="548">
        <f t="shared" si="12"/>
        <v>2548</v>
      </c>
      <c r="G54" s="560">
        <f t="shared" si="15"/>
        <v>3.3566065077064944</v>
      </c>
      <c r="H54" s="772">
        <f>'[31]11KV_Xmer_Fail'!$L$81</f>
        <v>3850</v>
      </c>
      <c r="I54" s="729">
        <f t="shared" si="14"/>
        <v>2548</v>
      </c>
    </row>
    <row r="55" spans="1:10">
      <c r="A55" s="827"/>
      <c r="B55" s="827"/>
      <c r="C55" s="772">
        <f t="shared" si="11"/>
        <v>82453</v>
      </c>
      <c r="D55" s="548">
        <f t="shared" si="13"/>
        <v>2259</v>
      </c>
      <c r="E55" s="772">
        <f>'[31]11KV_Xmer_Fail'!$D$82</f>
        <v>84712</v>
      </c>
      <c r="F55" s="548">
        <f t="shared" si="12"/>
        <v>2057</v>
      </c>
      <c r="G55" s="560">
        <f t="shared" si="15"/>
        <v>2.4282274057984701</v>
      </c>
      <c r="H55" s="772">
        <f>'[31]11KV_Xmer_Fail'!$L$82</f>
        <v>3236</v>
      </c>
      <c r="I55" s="729">
        <f t="shared" si="14"/>
        <v>2057</v>
      </c>
    </row>
    <row r="56" spans="1:10">
      <c r="A56" s="827"/>
      <c r="B56" s="827"/>
      <c r="C56" s="772">
        <f t="shared" si="11"/>
        <v>45830</v>
      </c>
      <c r="D56" s="548">
        <f t="shared" si="13"/>
        <v>1287</v>
      </c>
      <c r="E56" s="772">
        <f>'[31]11KV_Xmer_Fail'!$D$83</f>
        <v>47117</v>
      </c>
      <c r="F56" s="548">
        <f t="shared" si="12"/>
        <v>1271</v>
      </c>
      <c r="G56" s="560">
        <f t="shared" si="15"/>
        <v>2.6975401659698197</v>
      </c>
      <c r="H56" s="772">
        <f>'[31]11KV_Xmer_Fail'!$L$83</f>
        <v>1726</v>
      </c>
      <c r="I56" s="729">
        <f t="shared" si="14"/>
        <v>1271</v>
      </c>
    </row>
    <row r="57" spans="1:10">
      <c r="A57" s="827"/>
      <c r="B57" s="827"/>
      <c r="C57" s="772">
        <f t="shared" si="11"/>
        <v>121970</v>
      </c>
      <c r="D57" s="548">
        <f t="shared" si="13"/>
        <v>2342</v>
      </c>
      <c r="E57" s="772">
        <f>'[31]11KV_Xmer_Fail'!$D$84</f>
        <v>124312</v>
      </c>
      <c r="F57" s="548">
        <f t="shared" si="12"/>
        <v>4426</v>
      </c>
      <c r="G57" s="560">
        <f t="shared" si="15"/>
        <v>3.5603964219061717</v>
      </c>
      <c r="H57" s="772">
        <f>'[31]11KV_Xmer_Fail'!$L$84</f>
        <v>6359</v>
      </c>
      <c r="I57" s="729">
        <f t="shared" si="14"/>
        <v>4426</v>
      </c>
    </row>
    <row r="58" spans="1:10">
      <c r="A58" s="827"/>
      <c r="B58" s="827"/>
      <c r="C58" s="772">
        <f t="shared" si="11"/>
        <v>60223</v>
      </c>
      <c r="D58" s="548">
        <f t="shared" si="13"/>
        <v>1544</v>
      </c>
      <c r="E58" s="772">
        <f>'[31]11KV_Xmer_Fail'!D$87</f>
        <v>61767</v>
      </c>
      <c r="F58" s="548">
        <f t="shared" si="12"/>
        <v>2486</v>
      </c>
      <c r="G58" s="560">
        <f t="shared" si="15"/>
        <v>4.0248028882736735</v>
      </c>
      <c r="H58" s="772">
        <f>'[31]11KV_Xmer_Fail'!$L$87</f>
        <v>3662</v>
      </c>
      <c r="I58" s="729">
        <f t="shared" si="14"/>
        <v>2486</v>
      </c>
    </row>
    <row r="59" spans="1:10">
      <c r="A59" s="827"/>
      <c r="B59" s="827"/>
      <c r="C59" s="772">
        <f t="shared" si="11"/>
        <v>881491</v>
      </c>
      <c r="D59" s="548">
        <f>SUM(D47:D58)</f>
        <v>20503</v>
      </c>
      <c r="E59" s="548">
        <f>SUM(E47:E58)</f>
        <v>901994</v>
      </c>
      <c r="F59" s="548">
        <f>SUM(F47:F58)</f>
        <v>34072</v>
      </c>
      <c r="G59" s="560">
        <f>F59*100/E59</f>
        <v>3.7774087189050038</v>
      </c>
      <c r="H59" s="548">
        <f>SUM(H47:H58)</f>
        <v>47138</v>
      </c>
      <c r="I59" s="729">
        <f t="shared" si="14"/>
        <v>34072</v>
      </c>
      <c r="J59" s="486"/>
    </row>
    <row r="61" spans="1:10">
      <c r="A61" s="827" t="s">
        <v>2265</v>
      </c>
      <c r="B61" s="827"/>
      <c r="C61" s="773">
        <f>'[32]11KV_Xmer_Fail'!D74</f>
        <v>12788</v>
      </c>
      <c r="D61" s="561">
        <f>E61-C61</f>
        <v>137</v>
      </c>
      <c r="E61" s="773">
        <f>'[33]11KV_Xmer_Fail'!D74</f>
        <v>12925</v>
      </c>
      <c r="F61" s="772">
        <f>'[33]11KV_Xmer_Fail'!L74</f>
        <v>97</v>
      </c>
      <c r="G61" s="562">
        <f>F61*100/E61</f>
        <v>0.75048355899419728</v>
      </c>
    </row>
    <row r="62" spans="1:10">
      <c r="A62" s="827"/>
      <c r="B62" s="827"/>
      <c r="C62" s="773">
        <f>'[32]11KV_Xmer_Fail'!D75</f>
        <v>148180</v>
      </c>
      <c r="D62" s="561">
        <f t="shared" ref="D62:D72" si="16">E62-C62</f>
        <v>4809</v>
      </c>
      <c r="E62" s="773">
        <f>'[33]11KV_Xmer_Fail'!D75</f>
        <v>152989</v>
      </c>
      <c r="F62" s="772">
        <f>'[33]11KV_Xmer_Fail'!L75</f>
        <v>1810</v>
      </c>
      <c r="G62" s="562">
        <f>F62*100/E62</f>
        <v>1.1830915948205427</v>
      </c>
    </row>
    <row r="63" spans="1:10">
      <c r="A63" s="827"/>
      <c r="B63" s="827"/>
      <c r="C63" s="773">
        <f>'[32]11KV_Xmer_Fail'!D76</f>
        <v>54592</v>
      </c>
      <c r="D63" s="561">
        <f t="shared" si="16"/>
        <v>1050</v>
      </c>
      <c r="E63" s="773">
        <f>'[33]11KV_Xmer_Fail'!D76</f>
        <v>55642</v>
      </c>
      <c r="F63" s="772">
        <f>'[33]11KV_Xmer_Fail'!L76</f>
        <v>987</v>
      </c>
      <c r="G63" s="562">
        <f t="shared" ref="G63:G72" si="17">F63*100/E63</f>
        <v>1.7738399051076525</v>
      </c>
    </row>
    <row r="64" spans="1:10">
      <c r="A64" s="827"/>
      <c r="B64" s="827"/>
      <c r="C64" s="773">
        <f>'[32]11KV_Xmer_Fail'!D77</f>
        <v>71818</v>
      </c>
      <c r="D64" s="561">
        <f t="shared" si="16"/>
        <v>1305</v>
      </c>
      <c r="E64" s="773">
        <f>'[33]11KV_Xmer_Fail'!D77</f>
        <v>73123</v>
      </c>
      <c r="F64" s="772">
        <f>'[33]11KV_Xmer_Fail'!L77</f>
        <v>1093</v>
      </c>
      <c r="G64" s="562">
        <f t="shared" si="17"/>
        <v>1.4947417365261273</v>
      </c>
    </row>
    <row r="65" spans="1:7">
      <c r="A65" s="827"/>
      <c r="B65" s="827"/>
      <c r="C65" s="773">
        <f>'[32]11KV_Xmer_Fail'!D78</f>
        <v>124643</v>
      </c>
      <c r="D65" s="561">
        <f t="shared" si="16"/>
        <v>4812</v>
      </c>
      <c r="E65" s="773">
        <f>'[33]11KV_Xmer_Fail'!D78</f>
        <v>129455</v>
      </c>
      <c r="F65" s="772">
        <f>'[33]11KV_Xmer_Fail'!L78</f>
        <v>1881</v>
      </c>
      <c r="G65" s="562">
        <f t="shared" si="17"/>
        <v>1.4530145610443783</v>
      </c>
    </row>
    <row r="66" spans="1:7">
      <c r="A66" s="827"/>
      <c r="B66" s="827"/>
      <c r="C66" s="773">
        <f>'[32]11KV_Xmer_Fail'!D79</f>
        <v>43923</v>
      </c>
      <c r="D66" s="561">
        <f t="shared" si="16"/>
        <v>936</v>
      </c>
      <c r="E66" s="773">
        <f>'[33]11KV_Xmer_Fail'!D79</f>
        <v>44859</v>
      </c>
      <c r="F66" s="772">
        <f>'[33]11KV_Xmer_Fail'!L79</f>
        <v>748</v>
      </c>
      <c r="G66" s="562">
        <f t="shared" si="17"/>
        <v>1.6674468891415324</v>
      </c>
    </row>
    <row r="67" spans="1:7">
      <c r="A67" s="827"/>
      <c r="B67" s="827"/>
      <c r="C67" s="773">
        <f>'[32]11KV_Xmer_Fail'!D80</f>
        <v>26705</v>
      </c>
      <c r="D67" s="561">
        <f t="shared" si="16"/>
        <v>531</v>
      </c>
      <c r="E67" s="773">
        <f>'[33]11KV_Xmer_Fail'!D80</f>
        <v>27236</v>
      </c>
      <c r="F67" s="772">
        <f>'[33]11KV_Xmer_Fail'!L80</f>
        <v>405</v>
      </c>
      <c r="G67" s="562">
        <f t="shared" si="17"/>
        <v>1.48700249669555</v>
      </c>
    </row>
    <row r="68" spans="1:7">
      <c r="A68" s="827"/>
      <c r="B68" s="827"/>
      <c r="C68" s="773">
        <f>'[32]11KV_Xmer_Fail'!D81</f>
        <v>72555</v>
      </c>
      <c r="D68" s="561">
        <f t="shared" si="16"/>
        <v>2231</v>
      </c>
      <c r="E68" s="773">
        <f>'[33]11KV_Xmer_Fail'!D81</f>
        <v>74786</v>
      </c>
      <c r="F68" s="772">
        <f>'[33]11KV_Xmer_Fail'!L81</f>
        <v>1302</v>
      </c>
      <c r="G68" s="562">
        <f t="shared" si="17"/>
        <v>1.7409675607734068</v>
      </c>
    </row>
    <row r="69" spans="1:7">
      <c r="A69" s="827"/>
      <c r="B69" s="827"/>
      <c r="C69" s="773">
        <f>'[32]11KV_Xmer_Fail'!D82</f>
        <v>80392</v>
      </c>
      <c r="D69" s="561">
        <f t="shared" si="16"/>
        <v>2061</v>
      </c>
      <c r="E69" s="773">
        <f>'[33]11KV_Xmer_Fail'!D82</f>
        <v>82453</v>
      </c>
      <c r="F69" s="772">
        <f>'[33]11KV_Xmer_Fail'!L82</f>
        <v>1179</v>
      </c>
      <c r="G69" s="562">
        <f t="shared" si="17"/>
        <v>1.4299055219337078</v>
      </c>
    </row>
    <row r="70" spans="1:7">
      <c r="A70" s="827"/>
      <c r="B70" s="827"/>
      <c r="C70" s="773">
        <f>'[32]11KV_Xmer_Fail'!D83</f>
        <v>42938</v>
      </c>
      <c r="D70" s="561">
        <f t="shared" si="16"/>
        <v>2892</v>
      </c>
      <c r="E70" s="773">
        <f>'[33]11KV_Xmer_Fail'!D83</f>
        <v>45830</v>
      </c>
      <c r="F70" s="772">
        <f>'[33]11KV_Xmer_Fail'!L83</f>
        <v>455</v>
      </c>
      <c r="G70" s="562">
        <f t="shared" si="17"/>
        <v>0.99279947632555099</v>
      </c>
    </row>
    <row r="71" spans="1:7">
      <c r="A71" s="827"/>
      <c r="B71" s="827"/>
      <c r="C71" s="773">
        <f>'[32]11KV_Xmer_Fail'!D84</f>
        <v>118729</v>
      </c>
      <c r="D71" s="561">
        <f t="shared" si="16"/>
        <v>3241</v>
      </c>
      <c r="E71" s="773">
        <f>'[33]11KV_Xmer_Fail'!D84</f>
        <v>121970</v>
      </c>
      <c r="F71" s="772">
        <f>'[33]11KV_Xmer_Fail'!L84</f>
        <v>1933</v>
      </c>
      <c r="G71" s="562">
        <f t="shared" si="17"/>
        <v>1.5848159383454947</v>
      </c>
    </row>
    <row r="72" spans="1:7">
      <c r="A72" s="827"/>
      <c r="B72" s="827"/>
      <c r="C72" s="773">
        <f>'[32]11KV_Xmer_Fail'!$D$87</f>
        <v>59211</v>
      </c>
      <c r="D72" s="561">
        <f t="shared" si="16"/>
        <v>1012</v>
      </c>
      <c r="E72" s="773">
        <f>'[33]11KV_Xmer_Fail'!$D$87</f>
        <v>60223</v>
      </c>
      <c r="F72" s="772">
        <f>'[33]11KV_Xmer_Fail'!$L$87</f>
        <v>1176</v>
      </c>
      <c r="G72" s="562">
        <f t="shared" si="17"/>
        <v>1.952742307756173</v>
      </c>
    </row>
    <row r="73" spans="1:7">
      <c r="A73" s="827"/>
      <c r="B73" s="827"/>
      <c r="C73" s="561">
        <f>SUM(C61:C72)</f>
        <v>856474</v>
      </c>
      <c r="D73" s="561">
        <f>SUM(D61:D72)</f>
        <v>25017</v>
      </c>
      <c r="E73" s="561">
        <f>SUM(E61:E72)</f>
        <v>881491</v>
      </c>
      <c r="F73" s="561">
        <f>SUM(F61:F72)</f>
        <v>13066</v>
      </c>
      <c r="G73" s="562">
        <f>F73*100/E73</f>
        <v>1.4822613049934712</v>
      </c>
    </row>
  </sheetData>
  <mergeCells count="5">
    <mergeCell ref="A16:B16"/>
    <mergeCell ref="A18:B30"/>
    <mergeCell ref="A32:B44"/>
    <mergeCell ref="A47:B59"/>
    <mergeCell ref="A61:B73"/>
  </mergeCells>
  <printOptions horizontalCentered="1" verticalCentered="1"/>
  <pageMargins left="0.75" right="0.75" top="1" bottom="1" header="0.5" footer="0.5"/>
  <pageSetup paperSize="9" orientation="landscape" verticalDpi="7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G15"/>
  <sheetViews>
    <sheetView view="pageBreakPreview" zoomScale="130" zoomScaleNormal="100" workbookViewId="0">
      <selection activeCell="A70" sqref="A70:J70"/>
    </sheetView>
  </sheetViews>
  <sheetFormatPr defaultColWidth="9.109375" defaultRowHeight="13.2"/>
  <cols>
    <col min="1" max="2" width="5.5546875" style="273" customWidth="1"/>
    <col min="3" max="3" width="15.109375" style="273" customWidth="1"/>
    <col min="4" max="4" width="13" style="273" customWidth="1"/>
    <col min="5" max="5" width="11.5546875" style="273" customWidth="1"/>
    <col min="6" max="6" width="11.33203125" style="273" customWidth="1"/>
    <col min="7" max="7" width="13.6640625" style="273" customWidth="1"/>
    <col min="8" max="16384" width="9.109375" style="273"/>
  </cols>
  <sheetData>
    <row r="1" spans="1:7" ht="15.75" customHeight="1">
      <c r="A1" s="274" t="s">
        <v>380</v>
      </c>
      <c r="B1" s="274"/>
      <c r="C1" s="275"/>
      <c r="D1" s="275"/>
      <c r="E1" s="275"/>
      <c r="F1" s="275"/>
      <c r="G1" s="275"/>
    </row>
    <row r="2" spans="1:7" ht="60">
      <c r="A2" s="293" t="s">
        <v>841</v>
      </c>
      <c r="B2" s="294" t="s">
        <v>1048</v>
      </c>
      <c r="C2" s="295" t="s">
        <v>848</v>
      </c>
      <c r="D2" s="295" t="s">
        <v>849</v>
      </c>
      <c r="E2" s="295" t="s">
        <v>850</v>
      </c>
      <c r="F2" s="295" t="s">
        <v>408</v>
      </c>
      <c r="G2" s="295" t="s">
        <v>409</v>
      </c>
    </row>
    <row r="3" spans="1:7" ht="13.8">
      <c r="A3" s="296"/>
      <c r="B3" s="296"/>
      <c r="C3" s="292" t="s">
        <v>843</v>
      </c>
      <c r="D3" s="292" t="s">
        <v>844</v>
      </c>
      <c r="E3" s="292" t="s">
        <v>845</v>
      </c>
      <c r="F3" s="292" t="s">
        <v>846</v>
      </c>
      <c r="G3" s="297" t="s">
        <v>847</v>
      </c>
    </row>
    <row r="4" spans="1:7">
      <c r="A4" s="296">
        <v>1</v>
      </c>
      <c r="B4" s="305" t="s">
        <v>1158</v>
      </c>
      <c r="C4" s="828" t="s">
        <v>262</v>
      </c>
      <c r="D4" s="828"/>
      <c r="E4" s="828"/>
      <c r="F4" s="828"/>
      <c r="G4" s="828"/>
    </row>
    <row r="5" spans="1:7">
      <c r="B5" s="305" t="s">
        <v>1159</v>
      </c>
      <c r="C5" s="828" t="s">
        <v>262</v>
      </c>
      <c r="D5" s="828"/>
      <c r="E5" s="828"/>
      <c r="F5" s="828"/>
      <c r="G5" s="828"/>
    </row>
    <row r="6" spans="1:7">
      <c r="B6" s="305" t="s">
        <v>728</v>
      </c>
      <c r="C6" s="828" t="s">
        <v>262</v>
      </c>
      <c r="D6" s="828"/>
      <c r="E6" s="828"/>
      <c r="F6" s="828"/>
      <c r="G6" s="828"/>
    </row>
    <row r="7" spans="1:7">
      <c r="B7" s="305" t="s">
        <v>1160</v>
      </c>
      <c r="C7" s="828" t="s">
        <v>262</v>
      </c>
      <c r="D7" s="828"/>
      <c r="E7" s="828"/>
      <c r="F7" s="828"/>
      <c r="G7" s="828"/>
    </row>
    <row r="8" spans="1:7">
      <c r="B8" s="305" t="s">
        <v>1161</v>
      </c>
      <c r="C8" s="828" t="s">
        <v>262</v>
      </c>
      <c r="D8" s="828"/>
      <c r="E8" s="828"/>
      <c r="F8" s="828"/>
      <c r="G8" s="828"/>
    </row>
    <row r="9" spans="1:7">
      <c r="B9" s="305" t="s">
        <v>1162</v>
      </c>
      <c r="C9" s="828" t="s">
        <v>262</v>
      </c>
      <c r="D9" s="828"/>
      <c r="E9" s="828"/>
      <c r="F9" s="828"/>
      <c r="G9" s="828"/>
    </row>
    <row r="10" spans="1:7">
      <c r="B10" s="305" t="s">
        <v>2026</v>
      </c>
      <c r="C10" s="828" t="s">
        <v>262</v>
      </c>
      <c r="D10" s="828"/>
      <c r="E10" s="828"/>
      <c r="F10" s="828"/>
      <c r="G10" s="828"/>
    </row>
    <row r="11" spans="1:7">
      <c r="B11" s="305" t="s">
        <v>1163</v>
      </c>
      <c r="C11" s="828" t="s">
        <v>262</v>
      </c>
      <c r="D11" s="828"/>
      <c r="E11" s="828"/>
      <c r="F11" s="828"/>
      <c r="G11" s="828"/>
    </row>
    <row r="12" spans="1:7">
      <c r="B12" s="305" t="s">
        <v>1164</v>
      </c>
      <c r="C12" s="828" t="s">
        <v>262</v>
      </c>
      <c r="D12" s="828"/>
      <c r="E12" s="828"/>
      <c r="F12" s="828"/>
      <c r="G12" s="828"/>
    </row>
    <row r="13" spans="1:7">
      <c r="B13" s="305" t="s">
        <v>729</v>
      </c>
      <c r="C13" s="828" t="s">
        <v>262</v>
      </c>
      <c r="D13" s="828"/>
      <c r="E13" s="828"/>
      <c r="F13" s="828"/>
      <c r="G13" s="828"/>
    </row>
    <row r="14" spans="1:7">
      <c r="B14" s="305" t="s">
        <v>1165</v>
      </c>
      <c r="C14" s="828" t="s">
        <v>262</v>
      </c>
      <c r="D14" s="828"/>
      <c r="E14" s="828"/>
      <c r="F14" s="828"/>
      <c r="G14" s="828"/>
    </row>
    <row r="15" spans="1:7">
      <c r="B15" s="305" t="s">
        <v>1166</v>
      </c>
      <c r="C15" s="828" t="s">
        <v>262</v>
      </c>
      <c r="D15" s="828"/>
      <c r="E15" s="828"/>
      <c r="F15" s="828"/>
      <c r="G15" s="828"/>
    </row>
  </sheetData>
  <mergeCells count="12">
    <mergeCell ref="C14:G14"/>
    <mergeCell ref="C15:G15"/>
    <mergeCell ref="C9:G9"/>
    <mergeCell ref="C10:G10"/>
    <mergeCell ref="C11:G11"/>
    <mergeCell ref="C12:G12"/>
    <mergeCell ref="C13:G13"/>
    <mergeCell ref="C4:G4"/>
    <mergeCell ref="C5:G5"/>
    <mergeCell ref="C6:G6"/>
    <mergeCell ref="C7:G7"/>
    <mergeCell ref="C8:G8"/>
  </mergeCells>
  <phoneticPr fontId="14" type="noConversion"/>
  <printOptions horizontalCentered="1" verticalCentered="1"/>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6</vt:i4>
      </vt:variant>
    </vt:vector>
  </HeadingPairs>
  <TitlesOfParts>
    <vt:vector size="33" baseType="lpstr">
      <vt:lpstr>INDEX</vt:lpstr>
      <vt:lpstr>Banner</vt:lpstr>
      <vt:lpstr>001</vt:lpstr>
      <vt:lpstr>002</vt:lpstr>
      <vt:lpstr>3B</vt:lpstr>
      <vt:lpstr>004</vt:lpstr>
      <vt:lpstr>05B</vt:lpstr>
      <vt:lpstr>006</vt:lpstr>
      <vt:lpstr>007</vt:lpstr>
      <vt:lpstr>Sheet1</vt:lpstr>
      <vt:lpstr>Accident (2)</vt:lpstr>
      <vt:lpstr>Accident</vt:lpstr>
      <vt:lpstr>accd-2</vt:lpstr>
      <vt:lpstr>008</vt:lpstr>
      <vt:lpstr>009</vt:lpstr>
      <vt:lpstr>010</vt:lpstr>
      <vt:lpstr>11</vt:lpstr>
      <vt:lpstr>012</vt:lpstr>
      <vt:lpstr>013</vt:lpstr>
      <vt:lpstr>014</vt:lpstr>
      <vt:lpstr>015</vt:lpstr>
      <vt:lpstr>016</vt:lpstr>
      <vt:lpstr>sop011-(AG)</vt:lpstr>
      <vt:lpstr>SOP011-(JGY)</vt:lpstr>
      <vt:lpstr>SOP011-(URBAN)</vt:lpstr>
      <vt:lpstr>SOP011-(Other all)</vt:lpstr>
      <vt:lpstr>SOP011-(OVERALL)</vt:lpstr>
      <vt:lpstr>'accd-2'!Excel_BuiltIn_Print_Area_1</vt:lpstr>
      <vt:lpstr>'accd-2'!Print_Area</vt:lpstr>
      <vt:lpstr>Accident!Print_Area</vt:lpstr>
      <vt:lpstr>'Accident (2)'!Print_Area</vt:lpstr>
      <vt:lpstr>'accd-2'!Print_Titles</vt:lpstr>
      <vt:lpstr>'Accident (2)'!Print_Titles</vt:lpstr>
    </vt:vector>
  </TitlesOfParts>
  <Company>PGVCL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Mr. J Shingala</cp:lastModifiedBy>
  <cp:lastPrinted>2020-05-08T05:44:38Z</cp:lastPrinted>
  <dcterms:created xsi:type="dcterms:W3CDTF">2007-07-12T10:13:24Z</dcterms:created>
  <dcterms:modified xsi:type="dcterms:W3CDTF">2020-05-22T10:48:50Z</dcterms:modified>
</cp:coreProperties>
</file>