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54" activeTab="1"/>
  </bookViews>
  <sheets>
    <sheet name="INDEX" sheetId="1" r:id="rId1"/>
    <sheet name="GLANCE" sheetId="2" r:id="rId2"/>
    <sheet name="DIRECTIVES" sheetId="3" r:id="rId3"/>
    <sheet name="FINANCE" sheetId="4" r:id="rId4"/>
    <sheet name="Revenue" sheetId="5" r:id="rId5"/>
    <sheet name="T&amp;D Urban" sheetId="6" r:id="rId6"/>
    <sheet name="T&amp;D Industrial" sheetId="7" r:id="rId7"/>
    <sheet name="T&amp;D GIDC" sheetId="8" r:id="rId8"/>
    <sheet name="Meter Testing" sheetId="9" r:id="rId9"/>
  </sheets>
  <externalReferences>
    <externalReference r:id="rId12"/>
    <externalReference r:id="rId13"/>
  </externalReferences>
  <definedNames>
    <definedName name="_xlnm.Print_Area" localSheetId="3">'FINANCE'!$A$1:$O$31</definedName>
    <definedName name="_xlnm.Print_Area" localSheetId="1">'GLANCE'!$A$1:$M$75</definedName>
  </definedNames>
  <calcPr fullCalcOnLoad="1"/>
</workbook>
</file>

<file path=xl/comments5.xml><?xml version="1.0" encoding="utf-8"?>
<comments xmlns="http://schemas.openxmlformats.org/spreadsheetml/2006/main">
  <authors>
    <author>dtbhatt11726</author>
    <author>artrivedi9499</author>
  </authors>
  <commentList>
    <comment ref="D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F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D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F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D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  <comment ref="F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</commentList>
</comments>
</file>

<file path=xl/comments9.xml><?xml version="1.0" encoding="utf-8"?>
<comments xmlns="http://schemas.openxmlformats.org/spreadsheetml/2006/main">
  <authors>
    <author>pgvcl</author>
  </authors>
  <commentList>
    <comment ref="D41" authorId="0">
      <text>
        <r>
          <rPr>
            <b/>
            <sz val="8"/>
            <rFont val="Tahoma"/>
            <family val="2"/>
          </rPr>
          <t>Detection of such details pertain to Revenue Section
Hence Replacement figure produce</t>
        </r>
      </text>
    </comment>
  </commentList>
</comments>
</file>

<file path=xl/sharedStrings.xml><?xml version="1.0" encoding="utf-8"?>
<sst xmlns="http://schemas.openxmlformats.org/spreadsheetml/2006/main" count="972" uniqueCount="285">
  <si>
    <t>HT</t>
  </si>
  <si>
    <t>A</t>
  </si>
  <si>
    <t>B</t>
  </si>
  <si>
    <t>C</t>
  </si>
  <si>
    <t>D</t>
  </si>
  <si>
    <t>Paschim Gujarat Vij Company Limited</t>
  </si>
  <si>
    <t>I  -  KEY PARAMETERS</t>
  </si>
  <si>
    <t>POWER SUPPLY POSITION - 1</t>
  </si>
  <si>
    <t>Page : 1</t>
  </si>
  <si>
    <t>% change</t>
  </si>
  <si>
    <t>Quarterly</t>
  </si>
  <si>
    <t>Cumulative</t>
  </si>
  <si>
    <t>I</t>
  </si>
  <si>
    <t>Power Purchase</t>
  </si>
  <si>
    <t>Purchase from IPPs/CPPs</t>
  </si>
  <si>
    <t>MUs</t>
  </si>
  <si>
    <t>Purchase from GUVNL</t>
  </si>
  <si>
    <t>Total purchase of power</t>
  </si>
  <si>
    <t>II</t>
  </si>
  <si>
    <t>Energy Balance sheet:</t>
  </si>
  <si>
    <t>Total net generation + purchase of power</t>
  </si>
  <si>
    <t>1A</t>
  </si>
  <si>
    <t>Export</t>
  </si>
  <si>
    <t xml:space="preserve">Units sent out </t>
  </si>
  <si>
    <t>Metered + Estimated unmetered sales</t>
  </si>
  <si>
    <t>3A</t>
  </si>
  <si>
    <t>Sale to GUVNL</t>
  </si>
  <si>
    <t>T &amp; D loss(2-3)</t>
  </si>
  <si>
    <t>T &amp; D loss (4)/(2)*100</t>
  </si>
  <si>
    <t>%</t>
  </si>
  <si>
    <t>N.A.</t>
  </si>
  <si>
    <t>III</t>
  </si>
  <si>
    <t>Sales, billing and realisation:</t>
  </si>
  <si>
    <t>Billed - metered + unmetered</t>
  </si>
  <si>
    <t>Rs.crores</t>
  </si>
  <si>
    <t>Billed - theft assessment</t>
  </si>
  <si>
    <t>Total Billed (1+2)</t>
  </si>
  <si>
    <t>Amount realised - billed metered +unmetered *</t>
  </si>
  <si>
    <t>Amount realised against theft of energy *</t>
  </si>
  <si>
    <t>Total Amount realised (4+5) *</t>
  </si>
  <si>
    <t>Amount realised as % of amount billed (6)/(3) *</t>
  </si>
  <si>
    <t>COST OF SUPPLY - 2</t>
  </si>
  <si>
    <t>Page : 2</t>
  </si>
  <si>
    <t>Cost of supply</t>
  </si>
  <si>
    <t>Average cost of purchase of power</t>
  </si>
  <si>
    <t>Rs./Kwh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</si>
  <si>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</si>
  <si>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</si>
  <si>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</si>
  <si>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</si>
  <si>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</si>
  <si>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>Sales realisation</t>
  </si>
  <si>
    <t>LT (Excluding AG)</t>
  </si>
  <si>
    <t>Average Sales realisation (Inc. AG)</t>
  </si>
  <si>
    <t>Special observations on above points</t>
  </si>
  <si>
    <t>FINANCIAL DATA - 3</t>
  </si>
  <si>
    <t>Page : 3</t>
  </si>
  <si>
    <t>Cost of Power purchase</t>
  </si>
  <si>
    <t>Rs. Crores</t>
  </si>
  <si>
    <t>Employees Cost</t>
  </si>
  <si>
    <t xml:space="preserve">Interest </t>
  </si>
  <si>
    <t>Repairs &amp; Maintenance</t>
  </si>
  <si>
    <t>Depreciation</t>
  </si>
  <si>
    <t>Admin and General expenses</t>
  </si>
  <si>
    <t>Other Operating Costs</t>
  </si>
  <si>
    <t>Total cost excluding Profit/Return</t>
  </si>
  <si>
    <t>Capital expenditure</t>
  </si>
  <si>
    <t>New long term borrowings (Total)</t>
  </si>
  <si>
    <t xml:space="preserve">Non Tariff Income </t>
  </si>
  <si>
    <t>Bank overdraft as at the end of the quarter</t>
  </si>
  <si>
    <t>Sales amount</t>
  </si>
  <si>
    <t>Agricultural Subsidy received</t>
  </si>
  <si>
    <t>Other Subsidy received</t>
  </si>
  <si>
    <t>Total (7 to 13)</t>
  </si>
  <si>
    <t>Cost of power purchase as % of total cost (1) / (8)</t>
  </si>
  <si>
    <t>ASSUMPTIONS:</t>
  </si>
  <si>
    <t>Quarterly results are provisional  as the same are not audited.</t>
  </si>
  <si>
    <t>Subsidies are usually received at the year end, hence they have not been considered in the quarterly results</t>
  </si>
  <si>
    <t>Interest on Borrowings is given by GUVNL at the year end, hence the same has not been considered in quarterly results</t>
  </si>
  <si>
    <t>The expenses are capitalized at the year end, hence they have not been considered in quarterly results.</t>
  </si>
  <si>
    <t>IV --  FINANCIAL  DATA</t>
  </si>
  <si>
    <t>PAGE:10</t>
  </si>
  <si>
    <t>PREVIOUS YEAR 2010-11</t>
  </si>
  <si>
    <t>% Change</t>
  </si>
  <si>
    <t>Cummulative</t>
  </si>
  <si>
    <t>Revnue:</t>
  </si>
  <si>
    <t>Sale of Electricity</t>
  </si>
  <si>
    <t>Government Subsidy</t>
  </si>
  <si>
    <t>Other Income</t>
  </si>
  <si>
    <t>Total Revenue</t>
  </si>
  <si>
    <t>EXPENSES:</t>
  </si>
  <si>
    <t>Operating Expenses:</t>
  </si>
  <si>
    <t>Power Purchase Costs</t>
  </si>
  <si>
    <t>Fixed</t>
  </si>
  <si>
    <t>Variable</t>
  </si>
  <si>
    <t>Fuel Expense</t>
  </si>
  <si>
    <t>Employee cost</t>
  </si>
  <si>
    <t xml:space="preserve">Repairs and Maintenance </t>
  </si>
  <si>
    <t>Administrative and General Expenses</t>
  </si>
  <si>
    <t>Other Expenses (including capitalisation)</t>
  </si>
  <si>
    <t>Taxes, if any</t>
  </si>
  <si>
    <t>Total expenses</t>
  </si>
  <si>
    <t>Surplus (deficit) excluding rate of return</t>
  </si>
  <si>
    <t>Calculation of Return</t>
  </si>
  <si>
    <t>Purchase from wind &amp; solar</t>
  </si>
  <si>
    <t>UI purchase</t>
  </si>
  <si>
    <t>UI Sales</t>
  </si>
  <si>
    <t>A/C HEAD</t>
  </si>
  <si>
    <t>61 group</t>
  </si>
  <si>
    <t>62+63 group</t>
  </si>
  <si>
    <t>70 group</t>
  </si>
  <si>
    <t>74 group</t>
  </si>
  <si>
    <t>77 group</t>
  </si>
  <si>
    <t>78 group</t>
  </si>
  <si>
    <t>79 group</t>
  </si>
  <si>
    <t>10 di +14 di</t>
  </si>
  <si>
    <t>62+63</t>
  </si>
  <si>
    <t>A/c head</t>
  </si>
  <si>
    <t>75 +75.9 group</t>
  </si>
  <si>
    <t>76+76.9 group</t>
  </si>
  <si>
    <t>15240 + 76.9+75.9</t>
  </si>
  <si>
    <t xml:space="preserve">75 +75.9 </t>
  </si>
  <si>
    <t>76+76.9</t>
  </si>
  <si>
    <t>REV</t>
  </si>
  <si>
    <t xml:space="preserve"> III SALES AND REVENUE DATA</t>
  </si>
  <si>
    <t>NO. OF CONSUMERS AND UNITS SOLD</t>
  </si>
  <si>
    <t>Rs. In crs.</t>
  </si>
  <si>
    <t>Page 5</t>
  </si>
  <si>
    <t>CONSUMER CATEGORY</t>
  </si>
  <si>
    <t>Unit</t>
  </si>
  <si>
    <t>% CHANGE</t>
  </si>
  <si>
    <t>QUARTERLY (1st qtr.)</t>
  </si>
  <si>
    <t>CUMULATIVE</t>
  </si>
  <si>
    <t>QUARTERLY</t>
  </si>
  <si>
    <t>Nos.</t>
  </si>
  <si>
    <t>EHT</t>
  </si>
  <si>
    <t xml:space="preserve"> </t>
  </si>
  <si>
    <t>Licensees</t>
  </si>
  <si>
    <t>Total HT + EHT</t>
  </si>
  <si>
    <t>Residential</t>
  </si>
  <si>
    <t>Commercial</t>
  </si>
  <si>
    <t>Industrial LT</t>
  </si>
  <si>
    <t>Other - PDC</t>
  </si>
  <si>
    <t>Total excl. agriculture</t>
  </si>
  <si>
    <t>Agriculture</t>
  </si>
  <si>
    <t>Total HT + EHT + LT</t>
  </si>
  <si>
    <t>NO. OF UNITS SOLD</t>
  </si>
  <si>
    <t>M.KWH</t>
  </si>
  <si>
    <t>Other (Specify)</t>
  </si>
  <si>
    <t>Total excl.agriculture</t>
  </si>
  <si>
    <t>III SALES AND REVENUE DATA</t>
  </si>
  <si>
    <t>SALES REVENUE AMOUNT AND PAISE / UNIT</t>
  </si>
  <si>
    <t>Page no. 6</t>
  </si>
  <si>
    <t>NO. OF CONSUMERS</t>
  </si>
  <si>
    <t>SALES REVENUE</t>
  </si>
  <si>
    <t>Others</t>
  </si>
  <si>
    <t>SALES REALISATION</t>
  </si>
  <si>
    <t>Paise/Kwh</t>
  </si>
  <si>
    <t>SALES REVENUE FIXED AND ENERGY CHARGES PAISE / UNIT AND UNIT SOLD PER CONSUMER</t>
  </si>
  <si>
    <t>Page no. 7</t>
  </si>
  <si>
    <t>E</t>
  </si>
  <si>
    <t>SALES REALISATION FIXED CHARGE</t>
  </si>
  <si>
    <t>Paise/kwh</t>
  </si>
  <si>
    <t>Total LT excluding agriculture</t>
  </si>
  <si>
    <t>F</t>
  </si>
  <si>
    <t>SALES REALISATION ENERGY CHARGE</t>
  </si>
  <si>
    <t>G</t>
  </si>
  <si>
    <t>UNITS SOLD PER CONSUMER</t>
  </si>
  <si>
    <t>kwh</t>
  </si>
  <si>
    <t>Total excl agriculture</t>
  </si>
  <si>
    <t>PGVCL</t>
  </si>
  <si>
    <t>Total</t>
  </si>
  <si>
    <t xml:space="preserve">            PASCHIM GUJARAT VIJ COMPANY LIMITED--RAJKOT      </t>
  </si>
  <si>
    <t xml:space="preserve"> ( Rs.crores)</t>
  </si>
  <si>
    <t xml:space="preserve">2018-19 1st Qtr </t>
  </si>
  <si>
    <t>Current Year 2018-19 Provisional</t>
  </si>
  <si>
    <t>PREVIOUS YEAR 2017-18</t>
  </si>
  <si>
    <t>Previous Year 17-18</t>
  </si>
  <si>
    <t>Current Year 18-19</t>
  </si>
  <si>
    <t>2018-19 1st Qtr</t>
  </si>
  <si>
    <t>92476/92478</t>
  </si>
  <si>
    <t>CURRENT YEAR 2018-19</t>
  </si>
  <si>
    <t>2018-19 2st Qtr</t>
  </si>
  <si>
    <t xml:space="preserve">2018-19 2st Qtr </t>
  </si>
  <si>
    <t>QUARTERLY (2st qtr.)</t>
  </si>
  <si>
    <t>INDEX</t>
  </si>
  <si>
    <t>Sr.No.</t>
  </si>
  <si>
    <t>Particular</t>
  </si>
  <si>
    <t>Page no.</t>
  </si>
  <si>
    <t>Key Parameters at a glance</t>
  </si>
  <si>
    <t>Power supply position - 1</t>
  </si>
  <si>
    <t>Cost of supply - 2</t>
  </si>
  <si>
    <t>Financial data - 3</t>
  </si>
  <si>
    <t>Status of directions given by GERC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</si>
  <si>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</si>
  <si>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</si>
  <si>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</si>
  <si>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</si>
  <si>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IV</t>
  </si>
  <si>
    <t>Financial data</t>
  </si>
  <si>
    <t>V</t>
  </si>
  <si>
    <t>Distribution : key data</t>
  </si>
  <si>
    <t>Action plan for T &amp; D losses &amp; Losses greater than 25% feeder wise</t>
  </si>
  <si>
    <t>Meter testing</t>
  </si>
  <si>
    <t>II  -  STATUS OF DIRECTIONS GIVEN BY GERC</t>
  </si>
  <si>
    <t>Page : 4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</si>
  <si>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</si>
  <si>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</si>
  <si>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</si>
  <si>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</si>
  <si>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</si>
  <si>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</si>
  <si>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</si>
  <si>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</si>
  <si>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</si>
  <si>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</si>
  <si>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</si>
  <si>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</si>
  <si>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</si>
  <si>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</si>
  <si>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</si>
  <si>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</si>
  <si>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Name of Distribution Licensee: PGVCL</t>
  </si>
  <si>
    <t>Page - 9(1)</t>
  </si>
  <si>
    <t>Quarter : 2</t>
  </si>
  <si>
    <r>
      <t xml:space="preserve">Year </t>
    </r>
    <r>
      <rPr>
        <b/>
        <sz val="12"/>
        <color indexed="61"/>
        <rFont val="Lucida Sans"/>
        <family val="2"/>
      </rPr>
      <t>:2018-19 (Jul-Sep-18)</t>
    </r>
  </si>
  <si>
    <t>REGULATORY INFORMATION QUARTERLY REPORT</t>
  </si>
  <si>
    <t>V - DISTRIBUTION - KEY DATA</t>
  </si>
  <si>
    <r>
      <t xml:space="preserve">Action plan for reducing T &amp; D losses in </t>
    </r>
    <r>
      <rPr>
        <b/>
        <sz val="14"/>
        <color indexed="12"/>
        <rFont val="Lucida Sans"/>
        <family val="2"/>
      </rPr>
      <t>Urban feeders</t>
    </r>
  </si>
  <si>
    <t>Name of Circle</t>
  </si>
  <si>
    <t xml:space="preserve">Zonewise/Circlewise no.of feeders having losses more than 25 % </t>
  </si>
  <si>
    <t>Total No.of feeders</t>
  </si>
  <si>
    <t xml:space="preserve">% loss during current period (2nd Quarter '18-19) </t>
  </si>
  <si>
    <t xml:space="preserve">% loss during previous period
 (2nd Quarter '17-18) </t>
  </si>
  <si>
    <t>No. of feeders where losses increased in current period</t>
  </si>
  <si>
    <t>Reason thereof and action being taken</t>
  </si>
  <si>
    <t>RJC</t>
  </si>
  <si>
    <t>RJR</t>
  </si>
  <si>
    <t>MRB</t>
  </si>
  <si>
    <t>PBR</t>
  </si>
  <si>
    <t>JMN</t>
  </si>
  <si>
    <t>JND</t>
  </si>
  <si>
    <t>BHJ</t>
  </si>
  <si>
    <t>ANJ</t>
  </si>
  <si>
    <t>BVN</t>
  </si>
  <si>
    <t>BTD</t>
  </si>
  <si>
    <t>AMR</t>
  </si>
  <si>
    <t>SNR</t>
  </si>
  <si>
    <t>Page - 9(3)</t>
  </si>
  <si>
    <r>
      <t>Action plan for reducing T &amp; D losses in</t>
    </r>
    <r>
      <rPr>
        <b/>
        <sz val="12"/>
        <color indexed="49"/>
        <rFont val="Lucida Sans"/>
        <family val="2"/>
      </rPr>
      <t xml:space="preserve"> </t>
    </r>
    <r>
      <rPr>
        <b/>
        <sz val="12"/>
        <color indexed="14"/>
        <rFont val="Lucida Sans"/>
        <family val="2"/>
      </rPr>
      <t xml:space="preserve">  </t>
    </r>
    <r>
      <rPr>
        <b/>
        <sz val="14"/>
        <color indexed="12"/>
        <rFont val="Lucida Sans"/>
        <family val="2"/>
      </rPr>
      <t>Industrial feeders</t>
    </r>
  </si>
  <si>
    <t xml:space="preserve">Zonewise/Circlewise no.of feeders having losses more than 10 % </t>
  </si>
  <si>
    <t>Reasons thereof and action being taken</t>
  </si>
  <si>
    <r>
      <t xml:space="preserve">Name of Distribution Licensee: </t>
    </r>
    <r>
      <rPr>
        <b/>
        <sz val="12"/>
        <color indexed="15"/>
        <rFont val="Lucida Sans"/>
        <family val="2"/>
      </rPr>
      <t xml:space="preserve"> </t>
    </r>
    <r>
      <rPr>
        <b/>
        <sz val="12"/>
        <rFont val="Lucida Sans"/>
        <family val="2"/>
      </rPr>
      <t>PGVCL</t>
    </r>
  </si>
  <si>
    <t>Page - 9(2)</t>
  </si>
  <si>
    <r>
      <t>Action plan for reducing T &amp; D losses in</t>
    </r>
    <r>
      <rPr>
        <b/>
        <sz val="12"/>
        <color indexed="14"/>
        <rFont val="Lucida Sans"/>
        <family val="2"/>
      </rPr>
      <t xml:space="preserve"> </t>
    </r>
    <r>
      <rPr>
        <b/>
        <sz val="14"/>
        <color indexed="12"/>
        <rFont val="Lucida Sans"/>
        <family val="2"/>
      </rPr>
      <t>GIDC feeders</t>
    </r>
  </si>
  <si>
    <t xml:space="preserve">Zonewise/Circlewise no.of feeders having losses more than 5 % </t>
  </si>
  <si>
    <t>Name of Distribution Licensee:  PGVCL</t>
  </si>
  <si>
    <t>Page - 10</t>
  </si>
  <si>
    <r>
      <t xml:space="preserve">Year </t>
    </r>
    <r>
      <rPr>
        <b/>
        <sz val="12"/>
        <color indexed="61"/>
        <rFont val="Arial"/>
        <family val="2"/>
      </rPr>
      <t>:2018-19 (Jul -Sep-18)</t>
    </r>
  </si>
  <si>
    <t>V -   DISTRIBUTION - KEY DATA</t>
  </si>
  <si>
    <t>Meter testing and details of non-working defective meters</t>
  </si>
  <si>
    <t>Total capacity of laboratory</t>
  </si>
  <si>
    <t>Tested during the period</t>
  </si>
  <si>
    <t>Pending for testing at the end of the period</t>
  </si>
  <si>
    <t>Rajkot City</t>
  </si>
  <si>
    <t>Single phase</t>
  </si>
  <si>
    <t>No.</t>
  </si>
  <si>
    <t>Rajkot Rural</t>
  </si>
  <si>
    <t>Morbi</t>
  </si>
  <si>
    <t>Porbandar</t>
  </si>
  <si>
    <t>Jamnagar</t>
  </si>
  <si>
    <t>Bhuj</t>
  </si>
  <si>
    <t>Anjar</t>
  </si>
  <si>
    <t>Junagadh</t>
  </si>
  <si>
    <t>Bhavnagar</t>
  </si>
  <si>
    <t>Botad</t>
  </si>
  <si>
    <t>Amreli</t>
  </si>
  <si>
    <t>Surendranagar</t>
  </si>
  <si>
    <t>TOTAL</t>
  </si>
  <si>
    <t>Three phase</t>
  </si>
  <si>
    <t>Details of non-working defective meters</t>
  </si>
  <si>
    <t>Detected -op.balance</t>
  </si>
  <si>
    <t>Meters Added</t>
  </si>
  <si>
    <t>Replacement of Meter</t>
  </si>
  <si>
    <t>Meters to be attended</t>
  </si>
</sst>
</file>

<file path=xl/styles.xml><?xml version="1.0" encoding="utf-8"?>
<styleSheet xmlns="http://schemas.openxmlformats.org/spreadsheetml/2006/main">
  <numFmts count="42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4"/>
      <name val="Trebuchet MS"/>
      <family val="2"/>
    </font>
    <font>
      <b/>
      <sz val="14"/>
      <color indexed="14"/>
      <name val="Trebuchet MS"/>
      <family val="2"/>
    </font>
    <font>
      <b/>
      <u val="single"/>
      <sz val="14"/>
      <color indexed="14"/>
      <name val="Trebuchet MS"/>
      <family val="2"/>
    </font>
    <font>
      <sz val="14"/>
      <color indexed="14"/>
      <name val="Trebuchet MS"/>
      <family val="2"/>
    </font>
    <font>
      <b/>
      <u val="single"/>
      <sz val="14"/>
      <name val="Trebuchet MS"/>
      <family val="2"/>
    </font>
    <font>
      <sz val="14"/>
      <name val="Trebuchet MS"/>
      <family val="2"/>
    </font>
    <font>
      <b/>
      <sz val="14"/>
      <color indexed="8"/>
      <name val="Trebuchet MS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16"/>
      <name val="Lucida Sans"/>
      <family val="2"/>
    </font>
    <font>
      <b/>
      <sz val="12"/>
      <color indexed="8"/>
      <name val="Lucida Sans"/>
      <family val="2"/>
    </font>
    <font>
      <b/>
      <sz val="12"/>
      <color indexed="61"/>
      <name val="Lucida Sans"/>
      <family val="2"/>
    </font>
    <font>
      <b/>
      <sz val="14"/>
      <color indexed="52"/>
      <name val="Lucida Sans"/>
      <family val="2"/>
    </font>
    <font>
      <b/>
      <sz val="12"/>
      <color indexed="60"/>
      <name val="Lucida Sans"/>
      <family val="2"/>
    </font>
    <font>
      <b/>
      <sz val="12"/>
      <color indexed="51"/>
      <name val="Lucida Sans"/>
      <family val="2"/>
    </font>
    <font>
      <b/>
      <sz val="12"/>
      <color indexed="57"/>
      <name val="Lucida Sans"/>
      <family val="2"/>
    </font>
    <font>
      <b/>
      <sz val="14"/>
      <color indexed="12"/>
      <name val="Lucida Sans"/>
      <family val="2"/>
    </font>
    <font>
      <sz val="10"/>
      <name val="Lucida Sans"/>
      <family val="2"/>
    </font>
    <font>
      <b/>
      <sz val="12"/>
      <color indexed="49"/>
      <name val="Lucida Sans"/>
      <family val="2"/>
    </font>
    <font>
      <b/>
      <sz val="12"/>
      <color indexed="14"/>
      <name val="Lucida Sans"/>
      <family val="2"/>
    </font>
    <font>
      <b/>
      <sz val="12"/>
      <color indexed="15"/>
      <name val="Lucida Sans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4"/>
      <color indexed="53"/>
      <name val="Arial"/>
      <family val="2"/>
    </font>
    <font>
      <b/>
      <sz val="12"/>
      <color indexed="60"/>
      <name val="Arial"/>
      <family val="2"/>
    </font>
    <font>
      <b/>
      <sz val="14"/>
      <color indexed="14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single"/>
      <sz val="11"/>
      <name val="Arial"/>
      <family val="2"/>
    </font>
    <font>
      <sz val="14"/>
      <color indexed="9"/>
      <name val="Trebuchet MS"/>
      <family val="2"/>
    </font>
    <font>
      <sz val="14"/>
      <color theme="0"/>
      <name val="Trebuchet MS"/>
      <family val="2"/>
    </font>
    <font>
      <b/>
      <sz val="12"/>
      <color theme="1"/>
      <name val="Lucida Sans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2" fontId="0" fillId="25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2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10" fontId="9" fillId="0" borderId="14" xfId="63" applyNumberFormat="1" applyFont="1" applyFill="1" applyBorder="1" applyAlignment="1">
      <alignment/>
    </xf>
    <xf numFmtId="10" fontId="3" fillId="0" borderId="0" xfId="63" applyNumberFormat="1" applyFont="1" applyFill="1" applyBorder="1" applyAlignment="1">
      <alignment/>
    </xf>
    <xf numFmtId="9" fontId="3" fillId="0" borderId="0" xfId="63" applyFont="1" applyFill="1" applyBorder="1" applyAlignment="1">
      <alignment/>
    </xf>
    <xf numFmtId="10" fontId="3" fillId="0" borderId="14" xfId="63" applyNumberFormat="1" applyFont="1" applyFill="1" applyBorder="1" applyAlignment="1">
      <alignment/>
    </xf>
    <xf numFmtId="10" fontId="3" fillId="0" borderId="13" xfId="63" applyNumberFormat="1" applyFont="1" applyBorder="1" applyAlignment="1">
      <alignment/>
    </xf>
    <xf numFmtId="10" fontId="3" fillId="0" borderId="14" xfId="63" applyNumberFormat="1" applyFont="1" applyBorder="1" applyAlignment="1">
      <alignment/>
    </xf>
    <xf numFmtId="9" fontId="3" fillId="0" borderId="0" xfId="63" applyFont="1" applyBorder="1" applyAlignment="1">
      <alignment/>
    </xf>
    <xf numFmtId="1" fontId="0" fillId="0" borderId="14" xfId="0" applyNumberFormat="1" applyFont="1" applyFill="1" applyBorder="1" applyAlignment="1">
      <alignment horizontal="right" vertical="top" wrapText="1"/>
    </xf>
    <xf numFmtId="0" fontId="4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1" fontId="3" fillId="0" borderId="0" xfId="0" applyNumberFormat="1" applyFont="1" applyAlignment="1">
      <alignment/>
    </xf>
    <xf numFmtId="1" fontId="27" fillId="0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4" fillId="0" borderId="14" xfId="57" applyFont="1" applyBorder="1" applyAlignment="1">
      <alignment horizontal="center" vertical="center" wrapText="1"/>
      <protection/>
    </xf>
    <xf numFmtId="0" fontId="35" fillId="0" borderId="0" xfId="57" applyFont="1" applyAlignment="1">
      <alignment vertical="center" wrapText="1"/>
      <protection/>
    </xf>
    <xf numFmtId="0" fontId="35" fillId="24" borderId="0" xfId="57" applyFont="1" applyFill="1" applyAlignment="1">
      <alignment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2" fontId="36" fillId="0" borderId="14" xfId="58" applyNumberFormat="1" applyFont="1" applyBorder="1" applyAlignment="1">
      <alignment horizontal="center" vertical="center" wrapText="1"/>
      <protection/>
    </xf>
    <xf numFmtId="2" fontId="35" fillId="0" borderId="0" xfId="57" applyNumberFormat="1" applyFont="1" applyAlignment="1">
      <alignment vertical="center" wrapText="1"/>
      <protection/>
    </xf>
    <xf numFmtId="2" fontId="35" fillId="24" borderId="0" xfId="57" applyNumberFormat="1" applyFont="1" applyFill="1" applyAlignment="1">
      <alignment vertical="center" wrapText="1"/>
      <protection/>
    </xf>
    <xf numFmtId="0" fontId="35" fillId="0" borderId="14" xfId="57" applyFont="1" applyFill="1" applyBorder="1" applyAlignment="1">
      <alignment horizontal="center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2" fontId="35" fillId="0" borderId="14" xfId="57" applyNumberFormat="1" applyFont="1" applyBorder="1" applyAlignment="1">
      <alignment horizontal="right" vertical="center" wrapText="1"/>
      <protection/>
    </xf>
    <xf numFmtId="2" fontId="35" fillId="0" borderId="14" xfId="57" applyNumberFormat="1" applyFont="1" applyBorder="1" applyAlignment="1">
      <alignment horizontal="center" vertical="center" wrapText="1"/>
      <protection/>
    </xf>
    <xf numFmtId="0" fontId="35" fillId="0" borderId="14" xfId="57" applyFont="1" applyBorder="1" applyAlignment="1">
      <alignment vertical="center" wrapText="1"/>
      <protection/>
    </xf>
    <xf numFmtId="2" fontId="36" fillId="0" borderId="14" xfId="57" applyNumberFormat="1" applyFont="1" applyBorder="1" applyAlignment="1">
      <alignment horizontal="right" vertical="center" wrapText="1"/>
      <protection/>
    </xf>
    <xf numFmtId="0" fontId="35" fillId="0" borderId="16" xfId="57" applyFont="1" applyBorder="1" applyAlignment="1">
      <alignment vertical="center" wrapText="1"/>
      <protection/>
    </xf>
    <xf numFmtId="2" fontId="35" fillId="0" borderId="17" xfId="57" applyNumberFormat="1" applyFont="1" applyBorder="1" applyAlignment="1">
      <alignment horizontal="right" vertical="center" wrapText="1"/>
      <protection/>
    </xf>
    <xf numFmtId="2" fontId="36" fillId="0" borderId="17" xfId="57" applyNumberFormat="1" applyFont="1" applyBorder="1" applyAlignment="1">
      <alignment horizontal="right" vertical="center" wrapText="1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5" fillId="0" borderId="17" xfId="57" applyFont="1" applyBorder="1" applyAlignment="1">
      <alignment horizontal="center" vertical="center" wrapText="1"/>
      <protection/>
    </xf>
    <xf numFmtId="9" fontId="35" fillId="0" borderId="0" xfId="57" applyNumberFormat="1" applyFont="1" applyAlignment="1">
      <alignment vertical="center" wrapText="1"/>
      <protection/>
    </xf>
    <xf numFmtId="9" fontId="35" fillId="24" borderId="0" xfId="57" applyNumberFormat="1" applyFont="1" applyFill="1" applyAlignment="1">
      <alignment vertical="center" wrapText="1"/>
      <protection/>
    </xf>
    <xf numFmtId="0" fontId="36" fillId="0" borderId="16" xfId="57" applyFont="1" applyBorder="1" applyAlignment="1">
      <alignment horizontal="left" vertical="center" wrapText="1"/>
      <protection/>
    </xf>
    <xf numFmtId="0" fontId="36" fillId="0" borderId="0" xfId="57" applyFont="1" applyAlignment="1">
      <alignment vertical="center" wrapText="1"/>
      <protection/>
    </xf>
    <xf numFmtId="0" fontId="36" fillId="24" borderId="0" xfId="57" applyFont="1" applyFill="1" applyAlignment="1">
      <alignment vertical="center" wrapText="1"/>
      <protection/>
    </xf>
    <xf numFmtId="0" fontId="35" fillId="0" borderId="0" xfId="57" applyFont="1" applyFill="1" applyAlignment="1">
      <alignment vertical="center" wrapText="1"/>
      <protection/>
    </xf>
    <xf numFmtId="2" fontId="35" fillId="0" borderId="0" xfId="57" applyNumberFormat="1" applyFont="1" applyFill="1" applyAlignment="1">
      <alignment vertical="center" wrapText="1"/>
      <protection/>
    </xf>
    <xf numFmtId="0" fontId="34" fillId="0" borderId="16" xfId="57" applyFont="1" applyBorder="1" applyAlignment="1">
      <alignment horizontal="center" vertical="center" wrapText="1"/>
      <protection/>
    </xf>
    <xf numFmtId="0" fontId="34" fillId="0" borderId="17" xfId="57" applyFont="1" applyBorder="1" applyAlignment="1">
      <alignment horizontal="center" vertical="center" wrapText="1"/>
      <protection/>
    </xf>
    <xf numFmtId="0" fontId="38" fillId="0" borderId="14" xfId="57" applyFont="1" applyBorder="1" applyAlignment="1">
      <alignment vertical="center" wrapText="1"/>
      <protection/>
    </xf>
    <xf numFmtId="0" fontId="38" fillId="0" borderId="14" xfId="57" applyFont="1" applyBorder="1" applyAlignment="1">
      <alignment horizontal="center" vertical="center" wrapText="1"/>
      <protection/>
    </xf>
    <xf numFmtId="0" fontId="38" fillId="0" borderId="16" xfId="57" applyFont="1" applyBorder="1" applyAlignment="1">
      <alignment horizontal="center" vertical="center" wrapText="1"/>
      <protection/>
    </xf>
    <xf numFmtId="0" fontId="39" fillId="0" borderId="14" xfId="57" applyFont="1" applyBorder="1" applyAlignment="1">
      <alignment vertical="center" wrapText="1"/>
      <protection/>
    </xf>
    <xf numFmtId="0" fontId="40" fillId="0" borderId="14" xfId="57" applyFont="1" applyBorder="1" applyAlignment="1">
      <alignment vertical="center" wrapText="1"/>
      <protection/>
    </xf>
    <xf numFmtId="0" fontId="40" fillId="0" borderId="14" xfId="57" applyFont="1" applyFill="1" applyBorder="1" applyAlignment="1">
      <alignment vertical="center" wrapText="1"/>
      <protection/>
    </xf>
    <xf numFmtId="0" fontId="40" fillId="0" borderId="17" xfId="57" applyFont="1" applyBorder="1" applyAlignment="1">
      <alignment vertical="center" wrapText="1"/>
      <protection/>
    </xf>
    <xf numFmtId="0" fontId="40" fillId="0" borderId="0" xfId="57" applyFont="1" applyAlignment="1">
      <alignment vertical="center" wrapText="1"/>
      <protection/>
    </xf>
    <xf numFmtId="0" fontId="41" fillId="0" borderId="14" xfId="57" applyFont="1" applyBorder="1" applyAlignment="1">
      <alignment vertical="center" wrapText="1"/>
      <protection/>
    </xf>
    <xf numFmtId="0" fontId="34" fillId="0" borderId="14" xfId="57" applyFont="1" applyBorder="1" applyAlignment="1">
      <alignment vertical="center" wrapText="1"/>
      <protection/>
    </xf>
    <xf numFmtId="1" fontId="34" fillId="0" borderId="14" xfId="57" applyNumberFormat="1" applyFont="1" applyBorder="1" applyAlignment="1">
      <alignment horizontal="right" vertical="center" wrapText="1"/>
      <protection/>
    </xf>
    <xf numFmtId="0" fontId="34" fillId="0" borderId="0" xfId="57" applyFont="1" applyAlignment="1">
      <alignment vertical="center" wrapText="1"/>
      <protection/>
    </xf>
    <xf numFmtId="0" fontId="34" fillId="0" borderId="16" xfId="57" applyFont="1" applyFill="1" applyBorder="1" applyAlignment="1">
      <alignment horizontal="center" vertical="center" wrapText="1"/>
      <protection/>
    </xf>
    <xf numFmtId="0" fontId="34" fillId="0" borderId="14" xfId="57" applyFont="1" applyFill="1" applyBorder="1" applyAlignment="1">
      <alignment horizontal="center" vertical="center" wrapText="1"/>
      <protection/>
    </xf>
    <xf numFmtId="0" fontId="34" fillId="0" borderId="14" xfId="57" applyFont="1" applyFill="1" applyBorder="1" applyAlignment="1">
      <alignment vertical="center" wrapText="1"/>
      <protection/>
    </xf>
    <xf numFmtId="0" fontId="42" fillId="0" borderId="14" xfId="57" applyFont="1" applyFill="1" applyBorder="1" applyAlignment="1">
      <alignment vertical="center" wrapText="1"/>
      <protection/>
    </xf>
    <xf numFmtId="0" fontId="42" fillId="0" borderId="0" xfId="57" applyFont="1" applyFill="1" applyAlignment="1">
      <alignment vertical="center" wrapText="1"/>
      <protection/>
    </xf>
    <xf numFmtId="0" fontId="38" fillId="0" borderId="16" xfId="57" applyFont="1" applyFill="1" applyBorder="1" applyAlignment="1">
      <alignment horizontal="center" vertical="center" wrapText="1"/>
      <protection/>
    </xf>
    <xf numFmtId="0" fontId="39" fillId="0" borderId="14" xfId="57" applyFont="1" applyFill="1" applyBorder="1" applyAlignment="1">
      <alignment vertical="center" wrapText="1"/>
      <protection/>
    </xf>
    <xf numFmtId="0" fontId="34" fillId="0" borderId="18" xfId="57" applyFont="1" applyFill="1" applyBorder="1" applyAlignment="1">
      <alignment horizontal="center" vertical="center" wrapText="1"/>
      <protection/>
    </xf>
    <xf numFmtId="0" fontId="42" fillId="24" borderId="11" xfId="57" applyFont="1" applyFill="1" applyBorder="1" applyAlignment="1">
      <alignment vertical="center" wrapText="1"/>
      <protection/>
    </xf>
    <xf numFmtId="0" fontId="41" fillId="0" borderId="14" xfId="57" applyFont="1" applyFill="1" applyBorder="1" applyAlignment="1">
      <alignment vertical="center" wrapText="1"/>
      <protection/>
    </xf>
    <xf numFmtId="0" fontId="38" fillId="0" borderId="14" xfId="57" applyFont="1" applyFill="1" applyBorder="1" applyAlignment="1">
      <alignment horizontal="center" vertical="center" wrapText="1"/>
      <protection/>
    </xf>
    <xf numFmtId="0" fontId="38" fillId="0" borderId="14" xfId="57" applyFont="1" applyFill="1" applyBorder="1" applyAlignment="1">
      <alignment vertical="center" wrapText="1"/>
      <protection/>
    </xf>
    <xf numFmtId="2" fontId="40" fillId="0" borderId="14" xfId="57" applyNumberFormat="1" applyFont="1" applyFill="1" applyBorder="1" applyAlignment="1">
      <alignment vertical="center" wrapText="1"/>
      <protection/>
    </xf>
    <xf numFmtId="2" fontId="40" fillId="24" borderId="14" xfId="57" applyNumberFormat="1" applyFont="1" applyFill="1" applyBorder="1" applyAlignment="1">
      <alignment vertical="center" wrapText="1"/>
      <protection/>
    </xf>
    <xf numFmtId="0" fontId="40" fillId="26" borderId="14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73" fillId="0" borderId="0" xfId="57" applyFont="1" applyFill="1" applyAlignment="1">
      <alignment vertical="center" wrapText="1"/>
      <protection/>
    </xf>
    <xf numFmtId="0" fontId="42" fillId="0" borderId="14" xfId="57" applyFont="1" applyBorder="1" applyAlignment="1">
      <alignment vertical="center" wrapText="1"/>
      <protection/>
    </xf>
    <xf numFmtId="0" fontId="42" fillId="0" borderId="0" xfId="57" applyFont="1" applyAlignment="1">
      <alignment vertical="center" wrapText="1"/>
      <protection/>
    </xf>
    <xf numFmtId="0" fontId="42" fillId="24" borderId="0" xfId="57" applyFont="1" applyFill="1" applyAlignment="1">
      <alignment vertical="center" wrapText="1"/>
      <protection/>
    </xf>
    <xf numFmtId="0" fontId="43" fillId="0" borderId="14" xfId="57" applyFont="1" applyFill="1" applyBorder="1" applyAlignment="1">
      <alignment horizontal="center" vertical="center" wrapText="1"/>
      <protection/>
    </xf>
    <xf numFmtId="0" fontId="43" fillId="0" borderId="14" xfId="57" applyFont="1" applyBorder="1" applyAlignment="1">
      <alignment horizontal="center" vertical="center" wrapText="1"/>
      <protection/>
    </xf>
    <xf numFmtId="1" fontId="42" fillId="0" borderId="14" xfId="57" applyNumberFormat="1" applyFont="1" applyFill="1" applyBorder="1" applyAlignment="1">
      <alignment horizontal="right" vertical="center" wrapText="1"/>
      <protection/>
    </xf>
    <xf numFmtId="1" fontId="42" fillId="0" borderId="14" xfId="57" applyNumberFormat="1" applyFont="1" applyBorder="1" applyAlignment="1">
      <alignment horizontal="right" vertical="center" wrapText="1"/>
      <protection/>
    </xf>
    <xf numFmtId="2" fontId="42" fillId="0" borderId="14" xfId="57" applyNumberFormat="1" applyFont="1" applyBorder="1" applyAlignment="1">
      <alignment horizontal="center" vertical="center" wrapText="1"/>
      <protection/>
    </xf>
    <xf numFmtId="2" fontId="42" fillId="0" borderId="17" xfId="57" applyNumberFormat="1" applyFont="1" applyBorder="1" applyAlignment="1">
      <alignment horizontal="center" vertical="center" wrapText="1"/>
      <protection/>
    </xf>
    <xf numFmtId="1" fontId="42" fillId="0" borderId="0" xfId="57" applyNumberFormat="1" applyFont="1" applyAlignment="1">
      <alignment vertical="center" wrapText="1"/>
      <protection/>
    </xf>
    <xf numFmtId="1" fontId="42" fillId="24" borderId="0" xfId="57" applyNumberFormat="1" applyFont="1" applyFill="1" applyAlignment="1">
      <alignment vertical="center" wrapText="1"/>
      <protection/>
    </xf>
    <xf numFmtId="2" fontId="42" fillId="0" borderId="0" xfId="57" applyNumberFormat="1" applyFont="1" applyAlignment="1">
      <alignment vertical="center" wrapText="1"/>
      <protection/>
    </xf>
    <xf numFmtId="2" fontId="42" fillId="0" borderId="14" xfId="57" applyNumberFormat="1" applyFont="1" applyFill="1" applyBorder="1" applyAlignment="1">
      <alignment horizontal="right" vertical="center" wrapText="1"/>
      <protection/>
    </xf>
    <xf numFmtId="2" fontId="42" fillId="0" borderId="14" xfId="57" applyNumberFormat="1" applyFont="1" applyBorder="1" applyAlignment="1">
      <alignment horizontal="right" vertical="center" wrapText="1"/>
      <protection/>
    </xf>
    <xf numFmtId="2" fontId="42" fillId="0" borderId="17" xfId="57" applyNumberFormat="1" applyFont="1" applyBorder="1" applyAlignment="1">
      <alignment horizontal="right" vertical="center" wrapText="1"/>
      <protection/>
    </xf>
    <xf numFmtId="2" fontId="42" fillId="24" borderId="0" xfId="57" applyNumberFormat="1" applyFont="1" applyFill="1" applyAlignment="1">
      <alignment vertical="center" wrapText="1"/>
      <protection/>
    </xf>
    <xf numFmtId="1" fontId="42" fillId="0" borderId="17" xfId="57" applyNumberFormat="1" applyFont="1" applyBorder="1" applyAlignment="1">
      <alignment horizontal="right" vertical="center" wrapText="1"/>
      <protection/>
    </xf>
    <xf numFmtId="0" fontId="34" fillId="0" borderId="14" xfId="57" applyFont="1" applyBorder="1" applyAlignment="1">
      <alignment horizontal="left" vertical="center" wrapText="1"/>
      <protection/>
    </xf>
    <xf numFmtId="2" fontId="34" fillId="0" borderId="14" xfId="57" applyNumberFormat="1" applyFont="1" applyFill="1" applyBorder="1" applyAlignment="1">
      <alignment horizontal="right" vertical="center" wrapText="1"/>
      <protection/>
    </xf>
    <xf numFmtId="2" fontId="34" fillId="0" borderId="14" xfId="57" applyNumberFormat="1" applyFont="1" applyBorder="1" applyAlignment="1">
      <alignment horizontal="right" vertical="center" wrapText="1"/>
      <protection/>
    </xf>
    <xf numFmtId="2" fontId="34" fillId="0" borderId="17" xfId="57" applyNumberFormat="1" applyFont="1" applyBorder="1" applyAlignment="1">
      <alignment horizontal="right" vertical="center" wrapText="1"/>
      <protection/>
    </xf>
    <xf numFmtId="1" fontId="40" fillId="0" borderId="14" xfId="57" applyNumberFormat="1" applyFont="1" applyFill="1" applyBorder="1" applyAlignment="1">
      <alignment vertical="center" wrapText="1"/>
      <protection/>
    </xf>
    <xf numFmtId="1" fontId="40" fillId="0" borderId="14" xfId="57" applyNumberFormat="1" applyFont="1" applyBorder="1" applyAlignment="1">
      <alignment vertical="center" wrapText="1"/>
      <protection/>
    </xf>
    <xf numFmtId="0" fontId="40" fillId="0" borderId="14" xfId="57" applyFont="1" applyBorder="1" applyAlignment="1">
      <alignment horizontal="right" vertical="center" wrapText="1"/>
      <protection/>
    </xf>
    <xf numFmtId="0" fontId="40" fillId="0" borderId="17" xfId="57" applyFont="1" applyBorder="1" applyAlignment="1">
      <alignment horizontal="right" vertical="center" wrapText="1"/>
      <protection/>
    </xf>
    <xf numFmtId="0" fontId="34" fillId="24" borderId="14" xfId="57" applyFont="1" applyFill="1" applyBorder="1" applyAlignment="1">
      <alignment horizontal="center" vertical="center" wrapText="1"/>
      <protection/>
    </xf>
    <xf numFmtId="0" fontId="34" fillId="24" borderId="14" xfId="57" applyFont="1" applyFill="1" applyBorder="1" applyAlignment="1">
      <alignment vertical="center" wrapText="1"/>
      <protection/>
    </xf>
    <xf numFmtId="0" fontId="42" fillId="24" borderId="14" xfId="57" applyFont="1" applyFill="1" applyBorder="1" applyAlignment="1">
      <alignment vertical="center" wrapText="1"/>
      <protection/>
    </xf>
    <xf numFmtId="2" fontId="42" fillId="24" borderId="14" xfId="57" applyNumberFormat="1" applyFont="1" applyFill="1" applyBorder="1" applyAlignment="1">
      <alignment horizontal="right" vertical="center" wrapText="1"/>
      <protection/>
    </xf>
    <xf numFmtId="1" fontId="42" fillId="24" borderId="14" xfId="57" applyNumberFormat="1" applyFont="1" applyFill="1" applyBorder="1" applyAlignment="1">
      <alignment horizontal="right" vertical="center" wrapText="1"/>
      <protection/>
    </xf>
    <xf numFmtId="2" fontId="42" fillId="26" borderId="14" xfId="57" applyNumberFormat="1" applyFont="1" applyFill="1" applyBorder="1" applyAlignment="1">
      <alignment horizontal="right" vertical="center" wrapText="1"/>
      <protection/>
    </xf>
    <xf numFmtId="2" fontId="42" fillId="26" borderId="17" xfId="57" applyNumberFormat="1" applyFont="1" applyFill="1" applyBorder="1" applyAlignment="1">
      <alignment horizontal="right" vertical="center" wrapText="1"/>
      <protection/>
    </xf>
    <xf numFmtId="1" fontId="42" fillId="0" borderId="0" xfId="57" applyNumberFormat="1" applyFont="1" applyFill="1" applyAlignment="1">
      <alignment vertical="center" wrapText="1"/>
      <protection/>
    </xf>
    <xf numFmtId="2" fontId="42" fillId="0" borderId="0" xfId="57" applyNumberFormat="1" applyFont="1" applyFill="1" applyAlignment="1">
      <alignment vertical="center" wrapText="1"/>
      <protection/>
    </xf>
    <xf numFmtId="1" fontId="42" fillId="0" borderId="17" xfId="57" applyNumberFormat="1" applyFont="1" applyFill="1" applyBorder="1" applyAlignment="1">
      <alignment horizontal="right" vertical="center" wrapText="1"/>
      <protection/>
    </xf>
    <xf numFmtId="2" fontId="42" fillId="0" borderId="17" xfId="57" applyNumberFormat="1" applyFont="1" applyFill="1" applyBorder="1" applyAlignment="1">
      <alignment horizontal="right" vertical="center" wrapText="1"/>
      <protection/>
    </xf>
    <xf numFmtId="1" fontId="42" fillId="0" borderId="14" xfId="62" applyNumberFormat="1" applyFont="1" applyFill="1" applyBorder="1" applyAlignment="1" applyProtection="1">
      <alignment horizontal="right" vertical="center" wrapText="1"/>
      <protection/>
    </xf>
    <xf numFmtId="2" fontId="42" fillId="0" borderId="14" xfId="61" applyNumberFormat="1" applyFont="1" applyFill="1" applyBorder="1" applyAlignment="1" applyProtection="1">
      <alignment horizontal="right" vertical="center" wrapText="1"/>
      <protection/>
    </xf>
    <xf numFmtId="2" fontId="42" fillId="0" borderId="14" xfId="57" applyNumberFormat="1" applyFont="1" applyFill="1" applyBorder="1" applyAlignment="1">
      <alignment vertical="center" wrapText="1"/>
      <protection/>
    </xf>
    <xf numFmtId="2" fontId="42" fillId="24" borderId="14" xfId="57" applyNumberFormat="1" applyFont="1" applyFill="1" applyBorder="1" applyAlignment="1">
      <alignment vertical="center" wrapText="1"/>
      <protection/>
    </xf>
    <xf numFmtId="2" fontId="34" fillId="24" borderId="14" xfId="57" applyNumberFormat="1" applyFont="1" applyFill="1" applyBorder="1" applyAlignment="1">
      <alignment vertical="center" wrapText="1"/>
      <protection/>
    </xf>
    <xf numFmtId="0" fontId="34" fillId="0" borderId="11" xfId="57" applyFont="1" applyFill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vertical="center" wrapText="1"/>
      <protection/>
    </xf>
    <xf numFmtId="0" fontId="34" fillId="24" borderId="11" xfId="57" applyFont="1" applyFill="1" applyBorder="1" applyAlignment="1">
      <alignment horizontal="center" vertical="center" wrapText="1"/>
      <protection/>
    </xf>
    <xf numFmtId="10" fontId="42" fillId="24" borderId="11" xfId="61" applyNumberFormat="1" applyFont="1" applyFill="1" applyBorder="1" applyAlignment="1" applyProtection="1">
      <alignment vertical="center" wrapText="1"/>
      <protection/>
    </xf>
    <xf numFmtId="9" fontId="42" fillId="24" borderId="11" xfId="61" applyNumberFormat="1" applyFont="1" applyFill="1" applyBorder="1" applyAlignment="1" applyProtection="1">
      <alignment vertical="center" wrapText="1"/>
      <protection/>
    </xf>
    <xf numFmtId="10" fontId="42" fillId="0" borderId="0" xfId="57" applyNumberFormat="1" applyFont="1" applyFill="1" applyAlignment="1">
      <alignment vertical="center" wrapText="1"/>
      <protection/>
    </xf>
    <xf numFmtId="10" fontId="42" fillId="24" borderId="0" xfId="57" applyNumberFormat="1" applyFont="1" applyFill="1" applyAlignment="1">
      <alignment vertical="center" wrapText="1"/>
      <protection/>
    </xf>
    <xf numFmtId="9" fontId="42" fillId="0" borderId="0" xfId="57" applyNumberFormat="1" applyFont="1" applyFill="1" applyAlignment="1">
      <alignment vertical="center" wrapText="1"/>
      <protection/>
    </xf>
    <xf numFmtId="2" fontId="42" fillId="0" borderId="14" xfId="0" applyNumberFormat="1" applyFont="1" applyBorder="1" applyAlignment="1">
      <alignment vertical="center" wrapText="1"/>
    </xf>
    <xf numFmtId="1" fontId="42" fillId="0" borderId="14" xfId="57" applyNumberFormat="1" applyFont="1" applyFill="1" applyBorder="1" applyAlignment="1">
      <alignment vertical="center" wrapText="1"/>
      <protection/>
    </xf>
    <xf numFmtId="2" fontId="42" fillId="0" borderId="14" xfId="42" applyNumberFormat="1" applyFont="1" applyFill="1" applyBorder="1" applyAlignment="1" applyProtection="1">
      <alignment horizontal="right" vertical="center" wrapText="1"/>
      <protection/>
    </xf>
    <xf numFmtId="2" fontId="42" fillId="26" borderId="14" xfId="57" applyNumberFormat="1" applyFont="1" applyFill="1" applyBorder="1" applyAlignment="1">
      <alignment horizontal="center" vertical="center" wrapText="1"/>
      <protection/>
    </xf>
    <xf numFmtId="1" fontId="42" fillId="26" borderId="14" xfId="57" applyNumberFormat="1" applyFont="1" applyFill="1" applyBorder="1" applyAlignment="1">
      <alignment horizontal="center" vertical="center" wrapText="1"/>
      <protection/>
    </xf>
    <xf numFmtId="0" fontId="42" fillId="26" borderId="14" xfId="57" applyFont="1" applyFill="1" applyBorder="1" applyAlignment="1">
      <alignment horizontal="center" vertical="center" wrapText="1"/>
      <protection/>
    </xf>
    <xf numFmtId="2" fontId="42" fillId="26" borderId="17" xfId="57" applyNumberFormat="1" applyFont="1" applyFill="1" applyBorder="1" applyAlignment="1">
      <alignment horizontal="center" vertical="center" wrapText="1"/>
      <protection/>
    </xf>
    <xf numFmtId="2" fontId="42" fillId="26" borderId="14" xfId="57" applyNumberFormat="1" applyFont="1" applyFill="1" applyBorder="1" applyAlignment="1">
      <alignment vertical="center" wrapText="1"/>
      <protection/>
    </xf>
    <xf numFmtId="1" fontId="42" fillId="26" borderId="14" xfId="57" applyNumberFormat="1" applyFont="1" applyFill="1" applyBorder="1" applyAlignment="1">
      <alignment horizontal="right" vertical="center" wrapText="1"/>
      <protection/>
    </xf>
    <xf numFmtId="1" fontId="42" fillId="26" borderId="17" xfId="57" applyNumberFormat="1" applyFont="1" applyFill="1" applyBorder="1" applyAlignment="1">
      <alignment horizontal="right" vertical="center" wrapText="1"/>
      <protection/>
    </xf>
    <xf numFmtId="0" fontId="34" fillId="0" borderId="18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vertical="center" wrapText="1"/>
      <protection/>
    </xf>
    <xf numFmtId="0" fontId="42" fillId="0" borderId="11" xfId="57" applyFont="1" applyBorder="1" applyAlignment="1">
      <alignment vertical="center" wrapText="1"/>
      <protection/>
    </xf>
    <xf numFmtId="0" fontId="42" fillId="0" borderId="12" xfId="57" applyFont="1" applyBorder="1" applyAlignment="1">
      <alignment vertical="center" wrapText="1"/>
      <protection/>
    </xf>
    <xf numFmtId="191" fontId="34" fillId="0" borderId="16" xfId="57" applyNumberFormat="1" applyFont="1" applyBorder="1" applyAlignment="1">
      <alignment horizontal="center" vertical="center" wrapText="1"/>
      <protection/>
    </xf>
    <xf numFmtId="191" fontId="42" fillId="0" borderId="0" xfId="57" applyNumberFormat="1" applyFont="1" applyAlignment="1">
      <alignment vertical="center" wrapText="1"/>
      <protection/>
    </xf>
    <xf numFmtId="2" fontId="34" fillId="0" borderId="14" xfId="57" applyNumberFormat="1" applyFont="1" applyFill="1" applyBorder="1" applyAlignment="1">
      <alignment vertical="center" wrapText="1"/>
      <protection/>
    </xf>
    <xf numFmtId="0" fontId="73" fillId="0" borderId="14" xfId="57" applyFont="1" applyBorder="1" applyAlignment="1">
      <alignment horizontal="left" vertical="center" wrapText="1"/>
      <protection/>
    </xf>
    <xf numFmtId="2" fontId="42" fillId="0" borderId="14" xfId="57" applyNumberFormat="1" applyFont="1" applyBorder="1" applyAlignment="1">
      <alignment vertical="center" wrapText="1"/>
      <protection/>
    </xf>
    <xf numFmtId="2" fontId="34" fillId="0" borderId="17" xfId="57" applyNumberFormat="1" applyFont="1" applyFill="1" applyBorder="1" applyAlignment="1">
      <alignment horizontal="right" vertical="center" wrapText="1"/>
      <protection/>
    </xf>
    <xf numFmtId="2" fontId="34" fillId="0" borderId="0" xfId="57" applyNumberFormat="1" applyFont="1" applyAlignment="1">
      <alignment vertical="center" wrapText="1"/>
      <protection/>
    </xf>
    <xf numFmtId="2" fontId="34" fillId="24" borderId="0" xfId="57" applyNumberFormat="1" applyFont="1" applyFill="1" applyAlignment="1">
      <alignment vertical="center" wrapText="1"/>
      <protection/>
    </xf>
    <xf numFmtId="10" fontId="42" fillId="0" borderId="14" xfId="61" applyNumberFormat="1" applyFont="1" applyFill="1" applyBorder="1" applyAlignment="1" applyProtection="1">
      <alignment vertical="center" wrapText="1"/>
      <protection/>
    </xf>
    <xf numFmtId="10" fontId="42" fillId="0" borderId="0" xfId="57" applyNumberFormat="1" applyFont="1" applyAlignment="1">
      <alignment vertical="center" wrapText="1"/>
      <protection/>
    </xf>
    <xf numFmtId="0" fontId="34" fillId="24" borderId="0" xfId="57" applyFont="1" applyFill="1" applyAlignment="1">
      <alignment vertical="center" wrapText="1"/>
      <protection/>
    </xf>
    <xf numFmtId="0" fontId="42" fillId="0" borderId="0" xfId="57" applyFont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wrapText="1"/>
    </xf>
    <xf numFmtId="0" fontId="48" fillId="0" borderId="1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74" fillId="27" borderId="14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1" fontId="50" fillId="26" borderId="14" xfId="0" applyNumberFormat="1" applyFont="1" applyFill="1" applyBorder="1" applyAlignment="1">
      <alignment horizontal="center" vertical="top" wrapText="1"/>
    </xf>
    <xf numFmtId="2" fontId="50" fillId="26" borderId="14" xfId="0" applyNumberFormat="1" applyFont="1" applyFill="1" applyBorder="1" applyAlignment="1">
      <alignment horizontal="center" vertical="top" wrapText="1"/>
    </xf>
    <xf numFmtId="0" fontId="50" fillId="26" borderId="14" xfId="0" applyFont="1" applyFill="1" applyBorder="1" applyAlignment="1">
      <alignment horizontal="center" vertical="top" wrapText="1"/>
    </xf>
    <xf numFmtId="0" fontId="50" fillId="26" borderId="14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top" wrapText="1"/>
    </xf>
    <xf numFmtId="1" fontId="50" fillId="26" borderId="25" xfId="0" applyNumberFormat="1" applyFont="1" applyFill="1" applyBorder="1" applyAlignment="1">
      <alignment horizontal="center" vertical="top" wrapText="1"/>
    </xf>
    <xf numFmtId="2" fontId="50" fillId="26" borderId="25" xfId="0" applyNumberFormat="1" applyFont="1" applyFill="1" applyBorder="1" applyAlignment="1">
      <alignment horizontal="center" vertical="top" wrapText="1"/>
    </xf>
    <xf numFmtId="0" fontId="50" fillId="26" borderId="25" xfId="0" applyFont="1" applyFill="1" applyBorder="1" applyAlignment="1">
      <alignment horizontal="center" vertical="top" wrapText="1"/>
    </xf>
    <xf numFmtId="0" fontId="50" fillId="26" borderId="25" xfId="0" applyFont="1" applyFill="1" applyBorder="1" applyAlignment="1">
      <alignment horizontal="left" vertical="top" wrapText="1"/>
    </xf>
    <xf numFmtId="0" fontId="49" fillId="28" borderId="26" xfId="0" applyFont="1" applyFill="1" applyBorder="1" applyAlignment="1">
      <alignment horizontal="left" vertical="top" wrapText="1"/>
    </xf>
    <xf numFmtId="1" fontId="49" fillId="28" borderId="27" xfId="0" applyNumberFormat="1" applyFont="1" applyFill="1" applyBorder="1" applyAlignment="1">
      <alignment horizontal="center" vertical="top" wrapText="1"/>
    </xf>
    <xf numFmtId="2" fontId="49" fillId="28" borderId="27" xfId="0" applyNumberFormat="1" applyFont="1" applyFill="1" applyBorder="1" applyAlignment="1">
      <alignment horizontal="center" vertical="top" wrapText="1"/>
    </xf>
    <xf numFmtId="0" fontId="49" fillId="28" borderId="27" xfId="0" applyFont="1" applyFill="1" applyBorder="1" applyAlignment="1">
      <alignment horizontal="center" vertical="top" wrapText="1"/>
    </xf>
    <xf numFmtId="0" fontId="59" fillId="28" borderId="28" xfId="0" applyFont="1" applyFill="1" applyBorder="1" applyAlignment="1">
      <alignment/>
    </xf>
    <xf numFmtId="0" fontId="49" fillId="27" borderId="16" xfId="0" applyFont="1" applyFill="1" applyBorder="1" applyAlignment="1">
      <alignment horizontal="left" vertical="top" wrapText="1"/>
    </xf>
    <xf numFmtId="0" fontId="49" fillId="27" borderId="14" xfId="0" applyFont="1" applyFill="1" applyBorder="1" applyAlignment="1">
      <alignment horizontal="left" vertical="top" wrapText="1"/>
    </xf>
    <xf numFmtId="0" fontId="49" fillId="27" borderId="17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2" fontId="50" fillId="26" borderId="14" xfId="0" applyNumberFormat="1" applyFont="1" applyFill="1" applyBorder="1" applyAlignment="1" quotePrefix="1">
      <alignment horizontal="center" vertical="top" wrapText="1"/>
    </xf>
    <xf numFmtId="0" fontId="49" fillId="0" borderId="29" xfId="0" applyFont="1" applyFill="1" applyBorder="1" applyAlignment="1">
      <alignment horizontal="left" vertical="top" wrapText="1"/>
    </xf>
    <xf numFmtId="0" fontId="59" fillId="0" borderId="0" xfId="0" applyFont="1" applyAlignment="1">
      <alignment/>
    </xf>
    <xf numFmtId="0" fontId="74" fillId="27" borderId="16" xfId="0" applyFont="1" applyFill="1" applyBorder="1" applyAlignment="1">
      <alignment horizontal="left" vertical="top" wrapText="1"/>
    </xf>
    <xf numFmtId="0" fontId="74" fillId="27" borderId="17" xfId="0" applyFont="1" applyFill="1" applyBorder="1" applyAlignment="1">
      <alignment horizontal="left" vertical="top" wrapText="1"/>
    </xf>
    <xf numFmtId="0" fontId="49" fillId="26" borderId="17" xfId="0" applyFont="1" applyFill="1" applyBorder="1" applyAlignment="1">
      <alignment horizontal="left" vertical="top" wrapText="1"/>
    </xf>
    <xf numFmtId="0" fontId="49" fillId="26" borderId="30" xfId="0" applyFont="1" applyFill="1" applyBorder="1" applyAlignment="1">
      <alignment horizontal="left" vertical="top" wrapText="1"/>
    </xf>
    <xf numFmtId="0" fontId="59" fillId="28" borderId="31" xfId="0" applyFont="1" applyFill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3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64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6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7" fillId="0" borderId="23" xfId="0" applyFont="1" applyBorder="1" applyAlignment="1">
      <alignment horizontal="left"/>
    </xf>
    <xf numFmtId="0" fontId="68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69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justify" vertical="top" wrapText="1"/>
    </xf>
    <xf numFmtId="0" fontId="70" fillId="0" borderId="14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vertical="center" wrapText="1"/>
    </xf>
    <xf numFmtId="0" fontId="69" fillId="0" borderId="14" xfId="0" applyFont="1" applyFill="1" applyBorder="1" applyAlignment="1" applyProtection="1">
      <alignment horizontal="right"/>
      <protection/>
    </xf>
    <xf numFmtId="0" fontId="0" fillId="0" borderId="14" xfId="0" applyBorder="1" applyAlignment="1">
      <alignment horizontal="left"/>
    </xf>
    <xf numFmtId="0" fontId="70" fillId="4" borderId="14" xfId="0" applyFont="1" applyFill="1" applyBorder="1" applyAlignment="1">
      <alignment vertical="center" wrapText="1"/>
    </xf>
    <xf numFmtId="0" fontId="34" fillId="0" borderId="32" xfId="57" applyFont="1" applyBorder="1" applyAlignment="1">
      <alignment horizontal="center" vertical="center" wrapText="1"/>
      <protection/>
    </xf>
    <xf numFmtId="0" fontId="34" fillId="0" borderId="33" xfId="57" applyFont="1" applyBorder="1" applyAlignment="1">
      <alignment horizontal="center" vertical="center" wrapText="1"/>
      <protection/>
    </xf>
    <xf numFmtId="0" fontId="34" fillId="0" borderId="19" xfId="57" applyFont="1" applyBorder="1" applyAlignment="1">
      <alignment horizontal="center" vertical="center" wrapText="1"/>
      <protection/>
    </xf>
    <xf numFmtId="0" fontId="34" fillId="0" borderId="16" xfId="57" applyFont="1" applyBorder="1" applyAlignment="1">
      <alignment horizontal="center" vertical="center" wrapText="1"/>
      <protection/>
    </xf>
    <xf numFmtId="0" fontId="34" fillId="0" borderId="14" xfId="57" applyFont="1" applyBorder="1" applyAlignment="1">
      <alignment horizontal="center" vertical="center" wrapText="1"/>
      <protection/>
    </xf>
    <xf numFmtId="0" fontId="34" fillId="0" borderId="17" xfId="57" applyFont="1" applyBorder="1" applyAlignment="1">
      <alignment horizontal="center" vertical="center" wrapText="1"/>
      <protection/>
    </xf>
    <xf numFmtId="0" fontId="38" fillId="0" borderId="16" xfId="57" applyFont="1" applyBorder="1" applyAlignment="1">
      <alignment horizontal="left" vertical="center" wrapText="1"/>
      <protection/>
    </xf>
    <xf numFmtId="0" fontId="38" fillId="0" borderId="14" xfId="57" applyFont="1" applyBorder="1" applyAlignment="1">
      <alignment horizontal="left" vertical="center" wrapText="1"/>
      <protection/>
    </xf>
    <xf numFmtId="0" fontId="38" fillId="0" borderId="14" xfId="57" applyFont="1" applyBorder="1" applyAlignment="1">
      <alignment horizontal="center" vertical="center" wrapText="1"/>
      <protection/>
    </xf>
    <xf numFmtId="0" fontId="38" fillId="0" borderId="17" xfId="57" applyFont="1" applyBorder="1" applyAlignment="1">
      <alignment horizontal="center" vertical="center" wrapText="1"/>
      <protection/>
    </xf>
    <xf numFmtId="0" fontId="38" fillId="0" borderId="15" xfId="57" applyFont="1" applyBorder="1" applyAlignment="1">
      <alignment horizontal="center" vertical="center" wrapText="1"/>
      <protection/>
    </xf>
    <xf numFmtId="0" fontId="38" fillId="0" borderId="34" xfId="57" applyFont="1" applyBorder="1" applyAlignment="1">
      <alignment horizontal="center" vertical="center" wrapText="1"/>
      <protection/>
    </xf>
    <xf numFmtId="0" fontId="38" fillId="0" borderId="35" xfId="57" applyFont="1" applyBorder="1" applyAlignment="1">
      <alignment horizontal="center" vertical="center" wrapText="1"/>
      <protection/>
    </xf>
    <xf numFmtId="0" fontId="34" fillId="0" borderId="15" xfId="57" applyFont="1" applyBorder="1" applyAlignment="1">
      <alignment horizontal="left" vertical="center" wrapText="1"/>
      <protection/>
    </xf>
    <xf numFmtId="0" fontId="34" fillId="0" borderId="34" xfId="57" applyFont="1" applyBorder="1" applyAlignment="1">
      <alignment horizontal="left" vertical="center" wrapText="1"/>
      <protection/>
    </xf>
    <xf numFmtId="0" fontId="34" fillId="0" borderId="36" xfId="57" applyFont="1" applyBorder="1" applyAlignment="1">
      <alignment horizontal="left" vertical="center" wrapText="1"/>
      <protection/>
    </xf>
    <xf numFmtId="0" fontId="34" fillId="0" borderId="37" xfId="57" applyFont="1" applyBorder="1" applyAlignment="1">
      <alignment horizontal="left" vertical="center" wrapText="1"/>
      <protection/>
    </xf>
    <xf numFmtId="0" fontId="34" fillId="0" borderId="38" xfId="57" applyFont="1" applyBorder="1" applyAlignment="1">
      <alignment horizontal="left" vertical="center" wrapText="1"/>
      <protection/>
    </xf>
    <xf numFmtId="0" fontId="34" fillId="0" borderId="39" xfId="57" applyFont="1" applyBorder="1" applyAlignment="1">
      <alignment horizontal="left" vertical="center" wrapText="1"/>
      <protection/>
    </xf>
    <xf numFmtId="0" fontId="34" fillId="0" borderId="40" xfId="57" applyFont="1" applyBorder="1" applyAlignment="1">
      <alignment horizontal="center" vertical="center" wrapText="1"/>
      <protection/>
    </xf>
    <xf numFmtId="0" fontId="34" fillId="0" borderId="34" xfId="57" applyFont="1" applyBorder="1" applyAlignment="1">
      <alignment horizontal="center" vertical="center" wrapText="1"/>
      <protection/>
    </xf>
    <xf numFmtId="0" fontId="34" fillId="0" borderId="36" xfId="57" applyFont="1" applyBorder="1" applyAlignment="1">
      <alignment horizontal="center" vertical="center" wrapText="1"/>
      <protection/>
    </xf>
    <xf numFmtId="0" fontId="34" fillId="0" borderId="40" xfId="57" applyFont="1" applyBorder="1" applyAlignment="1">
      <alignment horizontal="left" vertical="center" wrapText="1"/>
      <protection/>
    </xf>
    <xf numFmtId="0" fontId="38" fillId="0" borderId="16" xfId="57" applyFont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center" wrapText="1"/>
    </xf>
    <xf numFmtId="0" fontId="47" fillId="0" borderId="3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36" fillId="0" borderId="14" xfId="57" applyFont="1" applyBorder="1" applyAlignment="1">
      <alignment horizontal="center" vertical="center" wrapText="1"/>
      <protection/>
    </xf>
    <xf numFmtId="2" fontId="36" fillId="0" borderId="14" xfId="58" applyNumberFormat="1" applyFont="1" applyBorder="1" applyAlignment="1">
      <alignment horizontal="center" vertical="center" wrapText="1"/>
      <protection/>
    </xf>
    <xf numFmtId="0" fontId="36" fillId="0" borderId="14" xfId="58" applyFont="1" applyBorder="1" applyAlignment="1">
      <alignment horizontal="center" vertical="center" wrapText="1"/>
      <protection/>
    </xf>
    <xf numFmtId="0" fontId="36" fillId="0" borderId="14" xfId="57" applyFont="1" applyBorder="1" applyAlignment="1">
      <alignment horizontal="left" vertical="center" wrapText="1"/>
      <protection/>
    </xf>
    <xf numFmtId="0" fontId="35" fillId="0" borderId="14" xfId="57" applyFont="1" applyFill="1" applyBorder="1" applyAlignment="1">
      <alignment horizontal="center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2" fontId="35" fillId="0" borderId="14" xfId="57" applyNumberFormat="1" applyFont="1" applyBorder="1" applyAlignment="1">
      <alignment horizontal="right" vertical="center" wrapText="1"/>
      <protection/>
    </xf>
    <xf numFmtId="2" fontId="36" fillId="0" borderId="14" xfId="58" applyNumberFormat="1" applyFont="1" applyFill="1" applyBorder="1" applyAlignment="1">
      <alignment horizontal="center" vertical="center" wrapText="1"/>
      <protection/>
    </xf>
    <xf numFmtId="0" fontId="35" fillId="0" borderId="14" xfId="57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left" vertical="center" wrapText="1"/>
      <protection/>
    </xf>
    <xf numFmtId="2" fontId="35" fillId="0" borderId="14" xfId="58" applyNumberFormat="1" applyFont="1" applyBorder="1" applyAlignment="1">
      <alignment horizontal="right" vertical="center" wrapText="1"/>
      <protection/>
    </xf>
    <xf numFmtId="2" fontId="36" fillId="0" borderId="14" xfId="57" applyNumberFormat="1" applyFont="1" applyBorder="1" applyAlignment="1">
      <alignment horizontal="right" vertical="center" wrapText="1"/>
      <protection/>
    </xf>
    <xf numFmtId="2" fontId="36" fillId="0" borderId="14" xfId="57" applyNumberFormat="1" applyFont="1" applyFill="1" applyBorder="1" applyAlignment="1">
      <alignment horizontal="right" vertical="center" wrapText="1"/>
      <protection/>
    </xf>
    <xf numFmtId="2" fontId="35" fillId="0" borderId="14" xfId="57" applyNumberFormat="1" applyFont="1" applyFill="1" applyBorder="1" applyAlignment="1">
      <alignment horizontal="right" vertical="center" wrapText="1"/>
      <protection/>
    </xf>
    <xf numFmtId="2" fontId="35" fillId="0" borderId="15" xfId="58" applyNumberFormat="1" applyFont="1" applyBorder="1" applyAlignment="1">
      <alignment horizontal="right" vertical="center" wrapText="1"/>
      <protection/>
    </xf>
    <xf numFmtId="2" fontId="35" fillId="0" borderId="35" xfId="58" applyNumberFormat="1" applyFont="1" applyBorder="1" applyAlignment="1">
      <alignment horizontal="right" vertical="center" wrapText="1"/>
      <protection/>
    </xf>
    <xf numFmtId="2" fontId="35" fillId="0" borderId="14" xfId="57" applyNumberFormat="1" applyFont="1" applyBorder="1" applyAlignment="1">
      <alignment horizontal="center" vertical="center" wrapText="1"/>
      <protection/>
    </xf>
    <xf numFmtId="2" fontId="36" fillId="0" borderId="14" xfId="58" applyNumberFormat="1" applyFont="1" applyBorder="1" applyAlignment="1">
      <alignment horizontal="right" vertical="center" wrapText="1"/>
      <protection/>
    </xf>
    <xf numFmtId="9" fontId="35" fillId="0" borderId="14" xfId="57" applyNumberFormat="1" applyFont="1" applyBorder="1" applyAlignment="1">
      <alignment horizontal="center" vertical="center" wrapText="1"/>
      <protection/>
    </xf>
    <xf numFmtId="2" fontId="35" fillId="0" borderId="14" xfId="57" applyNumberFormat="1" applyFont="1" applyFill="1" applyBorder="1" applyAlignment="1">
      <alignment horizontal="center" vertical="center" wrapText="1"/>
      <protection/>
    </xf>
    <xf numFmtId="0" fontId="36" fillId="0" borderId="37" xfId="57" applyFont="1" applyBorder="1" applyAlignment="1">
      <alignment horizontal="left" vertical="center" wrapText="1"/>
      <protection/>
    </xf>
    <xf numFmtId="0" fontId="36" fillId="0" borderId="38" xfId="57" applyFont="1" applyBorder="1" applyAlignment="1">
      <alignment horizontal="left" vertical="center" wrapText="1"/>
      <protection/>
    </xf>
    <xf numFmtId="0" fontId="36" fillId="0" borderId="39" xfId="57" applyFont="1" applyBorder="1" applyAlignment="1">
      <alignment horizontal="left" vertical="center" wrapText="1"/>
      <protection/>
    </xf>
    <xf numFmtId="0" fontId="37" fillId="0" borderId="14" xfId="57" applyFont="1" applyBorder="1" applyAlignment="1">
      <alignment horizontal="center" vertical="center" wrapText="1"/>
      <protection/>
    </xf>
    <xf numFmtId="0" fontId="36" fillId="0" borderId="40" xfId="57" applyFont="1" applyBorder="1" applyAlignment="1">
      <alignment horizontal="left" vertical="center" wrapText="1"/>
      <protection/>
    </xf>
    <xf numFmtId="0" fontId="36" fillId="0" borderId="34" xfId="57" applyFont="1" applyBorder="1" applyAlignment="1">
      <alignment horizontal="left" vertical="center" wrapText="1"/>
      <protection/>
    </xf>
    <xf numFmtId="0" fontId="36" fillId="0" borderId="36" xfId="57" applyFont="1" applyBorder="1" applyAlignment="1">
      <alignment horizontal="left" vertical="center" wrapText="1"/>
      <protection/>
    </xf>
    <xf numFmtId="0" fontId="36" fillId="0" borderId="15" xfId="57" applyFont="1" applyBorder="1" applyAlignment="1">
      <alignment horizontal="left" vertical="center" wrapText="1"/>
      <protection/>
    </xf>
    <xf numFmtId="9" fontId="35" fillId="0" borderId="14" xfId="57" applyNumberFormat="1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9" fillId="0" borderId="23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7" fillId="0" borderId="50" xfId="0" applyFont="1" applyFill="1" applyBorder="1" applyAlignment="1">
      <alignment horizontal="center" wrapText="1"/>
    </xf>
    <xf numFmtId="0" fontId="57" fillId="0" borderId="45" xfId="0" applyFont="1" applyFill="1" applyBorder="1" applyAlignment="1">
      <alignment horizontal="center" wrapText="1"/>
    </xf>
    <xf numFmtId="0" fontId="57" fillId="0" borderId="51" xfId="0" applyFont="1" applyFill="1" applyBorder="1" applyAlignment="1">
      <alignment horizontal="center" wrapText="1"/>
    </xf>
    <xf numFmtId="0" fontId="57" fillId="0" borderId="50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rd Qtr 2010-11" xfId="57"/>
    <cellStyle name="Normal_GERC-Finance" xfId="58"/>
    <cellStyle name="Note" xfId="59"/>
    <cellStyle name="Output" xfId="60"/>
    <cellStyle name="Percent" xfId="61"/>
    <cellStyle name="Percent 2" xfId="62"/>
    <cellStyle name="Percent 3" xfId="63"/>
    <cellStyle name="Style 1" xfId="64"/>
    <cellStyle name="Title" xfId="65"/>
    <cellStyle name="Total" xfId="66"/>
    <cellStyle name="Warning Text" xfId="67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C%20OLD%20FA%20FILE\GANDHISIR%20&amp;%20GERC\2012-13\GANDHISIR\FINAL%202010-11\1st%20Qtr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C%20OLD%20FA%20FILE\GANDHISIR%20&amp;%20GERC\2012-13\GERC%20NEW%20FINAL\FINAL%202011-12\GERC%20%202011-12%201st%20Quar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il to June-10"/>
      <sheetName val="CGL 1st Qt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-11 to JUNE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2">
      <selection activeCell="B45" sqref="B45"/>
    </sheetView>
  </sheetViews>
  <sheetFormatPr defaultColWidth="9.140625" defaultRowHeight="12.75"/>
  <cols>
    <col min="2" max="2" width="53.421875" style="0" bestFit="1" customWidth="1"/>
    <col min="4" max="4" width="15.140625" style="0" customWidth="1"/>
  </cols>
  <sheetData>
    <row r="1" spans="1:4" ht="26.25">
      <c r="A1" s="198"/>
      <c r="B1" s="198" t="s">
        <v>185</v>
      </c>
      <c r="C1" s="199"/>
      <c r="D1" s="200"/>
    </row>
    <row r="2" spans="1:4" ht="26.25">
      <c r="A2" s="198"/>
      <c r="B2" s="198"/>
      <c r="C2" s="199"/>
      <c r="D2" s="200"/>
    </row>
    <row r="3" spans="1:4" ht="20.25">
      <c r="A3" s="201" t="s">
        <v>186</v>
      </c>
      <c r="B3" s="201" t="s">
        <v>187</v>
      </c>
      <c r="C3" s="202"/>
      <c r="D3" s="203" t="s">
        <v>188</v>
      </c>
    </row>
    <row r="4" spans="1:4" ht="26.25">
      <c r="A4" s="204"/>
      <c r="B4" s="202"/>
      <c r="C4" s="205"/>
      <c r="D4" s="206"/>
    </row>
    <row r="5" spans="1:4" ht="26.25">
      <c r="A5" s="204" t="s">
        <v>12</v>
      </c>
      <c r="B5" s="207" t="s">
        <v>189</v>
      </c>
      <c r="C5" s="205"/>
      <c r="D5" s="201"/>
    </row>
    <row r="6" spans="1:4" ht="26.25">
      <c r="A6" s="204"/>
      <c r="B6" s="202" t="s">
        <v>190</v>
      </c>
      <c r="C6" s="205"/>
      <c r="D6" s="201"/>
    </row>
    <row r="7" spans="1:4" ht="26.25">
      <c r="A7" s="204"/>
      <c r="B7" s="202" t="s">
        <v>191</v>
      </c>
      <c r="C7" s="205"/>
      <c r="D7" s="201"/>
    </row>
    <row r="8" spans="1:4" ht="26.25">
      <c r="A8" s="204"/>
      <c r="B8" s="202" t="s">
        <v>192</v>
      </c>
      <c r="C8" s="205"/>
      <c r="D8" s="201"/>
    </row>
    <row r="9" spans="1:4" ht="26.25">
      <c r="A9" s="204"/>
      <c r="B9" s="207"/>
      <c r="C9" s="205"/>
      <c r="D9" s="201"/>
    </row>
    <row r="10" spans="1:4" ht="26.25">
      <c r="A10" s="204" t="s">
        <v>18</v>
      </c>
      <c r="B10" s="207" t="s">
        <v>193</v>
      </c>
      <c r="C10" s="205"/>
      <c r="D10" s="201"/>
    </row>
    <row r="11" spans="1:4" ht="26.25">
      <c r="A11" s="204"/>
      <c r="B11" s="207"/>
      <c r="C11" s="205"/>
      <c r="D11" s="201"/>
    </row>
    <row r="12" spans="1:4" ht="26.25">
      <c r="A12" s="204" t="s">
        <v>31</v>
      </c>
      <c r="B12" s="207" t="s">
        <v>194</v>
      </c>
      <c r="C12" s="205"/>
      <c r="D12" s="201"/>
    </row>
    <row r="13" spans="1:4" ht="26.25">
      <c r="A13" s="204"/>
      <c r="B13" s="202" t="s">
        <v>195</v>
      </c>
      <c r="C13" s="205"/>
      <c r="D13" s="201"/>
    </row>
    <row r="14" spans="1:4" ht="26.25">
      <c r="A14" s="204"/>
      <c r="B14" s="202" t="s">
        <v>196</v>
      </c>
      <c r="C14" s="205"/>
      <c r="D14" s="201"/>
    </row>
    <row r="15" spans="1:4" ht="62.25">
      <c r="A15" s="204"/>
      <c r="B15" s="208" t="s">
        <v>197</v>
      </c>
      <c r="C15" s="205"/>
      <c r="D15" s="201"/>
    </row>
    <row r="16" spans="1:4" ht="26.25">
      <c r="A16" s="204"/>
      <c r="B16" s="202"/>
      <c r="C16" s="205"/>
      <c r="D16" s="201"/>
    </row>
    <row r="17" spans="1:4" ht="26.25">
      <c r="A17" s="204" t="s">
        <v>198</v>
      </c>
      <c r="B17" s="207" t="s">
        <v>199</v>
      </c>
      <c r="C17" s="205"/>
      <c r="D17" s="201"/>
    </row>
    <row r="18" spans="1:4" ht="26.25">
      <c r="A18" s="204"/>
      <c r="B18" s="207"/>
      <c r="C18" s="205"/>
      <c r="D18" s="201"/>
    </row>
    <row r="19" spans="1:4" ht="26.25">
      <c r="A19" s="204" t="s">
        <v>200</v>
      </c>
      <c r="B19" s="207" t="s">
        <v>201</v>
      </c>
      <c r="C19" s="205"/>
      <c r="D19" s="201"/>
    </row>
    <row r="20" spans="1:4" ht="42">
      <c r="A20" s="204"/>
      <c r="B20" s="208" t="s">
        <v>202</v>
      </c>
      <c r="C20" s="205"/>
      <c r="D20" s="201"/>
    </row>
    <row r="21" spans="1:4" ht="26.25">
      <c r="A21" s="204"/>
      <c r="B21" s="202" t="s">
        <v>203</v>
      </c>
      <c r="C21" s="205"/>
      <c r="D21" s="2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B75"/>
  <sheetViews>
    <sheetView tabSelected="1" zoomScalePageLayoutView="0" workbookViewId="0" topLeftCell="C46">
      <selection activeCell="A69" sqref="A69:M69"/>
    </sheetView>
  </sheetViews>
  <sheetFormatPr defaultColWidth="9.140625" defaultRowHeight="12.75"/>
  <cols>
    <col min="1" max="1" width="3.57421875" style="197" customWidth="1"/>
    <col min="2" max="2" width="4.7109375" style="123" customWidth="1"/>
    <col min="3" max="3" width="67.57421875" style="123" bestFit="1" customWidth="1"/>
    <col min="4" max="4" width="14.421875" style="197" bestFit="1" customWidth="1"/>
    <col min="5" max="5" width="8.7109375" style="123" hidden="1" customWidth="1"/>
    <col min="6" max="6" width="13.421875" style="123" customWidth="1"/>
    <col min="7" max="7" width="16.00390625" style="123" bestFit="1" customWidth="1"/>
    <col min="8" max="8" width="7.00390625" style="123" hidden="1" customWidth="1"/>
    <col min="9" max="9" width="13.57421875" style="123" bestFit="1" customWidth="1"/>
    <col min="10" max="10" width="16.00390625" style="123" bestFit="1" customWidth="1"/>
    <col min="11" max="11" width="7.00390625" style="123" hidden="1" customWidth="1"/>
    <col min="12" max="12" width="13.57421875" style="123" bestFit="1" customWidth="1"/>
    <col min="13" max="13" width="16.00390625" style="123" bestFit="1" customWidth="1"/>
    <col min="14" max="14" width="13.140625" style="123" hidden="1" customWidth="1"/>
    <col min="15" max="15" width="12.8515625" style="123" hidden="1" customWidth="1"/>
    <col min="16" max="16" width="9.7109375" style="123" hidden="1" customWidth="1"/>
    <col min="17" max="21" width="0" style="123" hidden="1" customWidth="1"/>
    <col min="22" max="22" width="0" style="124" hidden="1" customWidth="1"/>
    <col min="23" max="29" width="0" style="123" hidden="1" customWidth="1"/>
    <col min="30" max="16384" width="9.140625" style="123" customWidth="1"/>
  </cols>
  <sheetData>
    <row r="1" spans="1:15" ht="18" customHeight="1">
      <c r="A1" s="306" t="s">
        <v>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8"/>
      <c r="O1" s="123" t="s">
        <v>5</v>
      </c>
    </row>
    <row r="2" spans="1:15" ht="18" customHeight="1">
      <c r="A2" s="309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O2" s="123" t="s">
        <v>6</v>
      </c>
    </row>
    <row r="3" spans="1:27" ht="18" customHeight="1">
      <c r="A3" s="312" t="s">
        <v>7</v>
      </c>
      <c r="B3" s="313"/>
      <c r="C3" s="313"/>
      <c r="D3" s="313"/>
      <c r="E3" s="313"/>
      <c r="F3" s="316" t="s">
        <v>182</v>
      </c>
      <c r="G3" s="317"/>
      <c r="H3" s="317"/>
      <c r="I3" s="317"/>
      <c r="J3" s="318"/>
      <c r="K3" s="93"/>
      <c r="L3" s="314" t="s">
        <v>8</v>
      </c>
      <c r="M3" s="315"/>
      <c r="N3" s="100"/>
      <c r="O3" s="100" t="s">
        <v>7</v>
      </c>
      <c r="P3" s="100"/>
      <c r="U3" s="123" t="s">
        <v>179</v>
      </c>
      <c r="AA3" s="123" t="s">
        <v>8</v>
      </c>
    </row>
    <row r="4" spans="1:27" ht="15.75" customHeight="1">
      <c r="A4" s="91"/>
      <c r="B4" s="66"/>
      <c r="C4" s="102"/>
      <c r="D4" s="66"/>
      <c r="E4" s="122"/>
      <c r="F4" s="310" t="s">
        <v>178</v>
      </c>
      <c r="G4" s="310"/>
      <c r="H4" s="102"/>
      <c r="I4" s="310" t="s">
        <v>177</v>
      </c>
      <c r="J4" s="310"/>
      <c r="K4" s="102"/>
      <c r="L4" s="310" t="s">
        <v>9</v>
      </c>
      <c r="M4" s="311"/>
      <c r="U4" s="123" t="s">
        <v>178</v>
      </c>
      <c r="X4" s="123" t="s">
        <v>177</v>
      </c>
      <c r="AA4" s="123" t="s">
        <v>9</v>
      </c>
    </row>
    <row r="5" spans="1:28" ht="30" customHeight="1">
      <c r="A5" s="91"/>
      <c r="B5" s="66"/>
      <c r="C5" s="102"/>
      <c r="D5" s="66"/>
      <c r="E5" s="122"/>
      <c r="F5" s="125" t="s">
        <v>10</v>
      </c>
      <c r="G5" s="66" t="s">
        <v>11</v>
      </c>
      <c r="H5" s="66"/>
      <c r="I5" s="126" t="s">
        <v>10</v>
      </c>
      <c r="J5" s="66" t="s">
        <v>11</v>
      </c>
      <c r="K5" s="102"/>
      <c r="L5" s="126" t="s">
        <v>10</v>
      </c>
      <c r="M5" s="92" t="s">
        <v>11</v>
      </c>
      <c r="R5" s="123" t="s">
        <v>107</v>
      </c>
      <c r="U5" s="123" t="s">
        <v>10</v>
      </c>
      <c r="V5" s="124" t="s">
        <v>11</v>
      </c>
      <c r="X5" s="123" t="s">
        <v>10</v>
      </c>
      <c r="Y5" s="123" t="s">
        <v>11</v>
      </c>
      <c r="AA5" s="123" t="s">
        <v>10</v>
      </c>
      <c r="AB5" s="123" t="s">
        <v>11</v>
      </c>
    </row>
    <row r="6" spans="1:17" ht="24" customHeight="1">
      <c r="A6" s="95" t="s">
        <v>12</v>
      </c>
      <c r="B6" s="94"/>
      <c r="C6" s="96" t="s">
        <v>13</v>
      </c>
      <c r="D6" s="94"/>
      <c r="E6" s="97"/>
      <c r="F6" s="98"/>
      <c r="G6" s="97"/>
      <c r="H6" s="97"/>
      <c r="I6" s="97"/>
      <c r="J6" s="97"/>
      <c r="K6" s="97"/>
      <c r="L6" s="97"/>
      <c r="M6" s="99"/>
      <c r="N6" s="100"/>
      <c r="O6" s="100" t="s">
        <v>12</v>
      </c>
      <c r="P6" s="100"/>
      <c r="Q6" s="123" t="s">
        <v>13</v>
      </c>
    </row>
    <row r="7" spans="1:28" ht="21.75" customHeight="1">
      <c r="A7" s="91"/>
      <c r="B7" s="66">
        <v>1</v>
      </c>
      <c r="C7" s="102" t="s">
        <v>14</v>
      </c>
      <c r="D7" s="66" t="s">
        <v>15</v>
      </c>
      <c r="E7" s="122"/>
      <c r="F7" s="127">
        <v>0</v>
      </c>
      <c r="G7" s="128">
        <v>0</v>
      </c>
      <c r="H7" s="128"/>
      <c r="I7" s="127">
        <v>0</v>
      </c>
      <c r="J7" s="128">
        <v>0</v>
      </c>
      <c r="K7" s="128"/>
      <c r="L7" s="129"/>
      <c r="M7" s="130"/>
      <c r="P7" s="123">
        <v>1</v>
      </c>
      <c r="Q7" s="123" t="s">
        <v>14</v>
      </c>
      <c r="S7" s="123" t="s">
        <v>15</v>
      </c>
      <c r="U7" s="131">
        <v>0</v>
      </c>
      <c r="V7" s="132">
        <v>0</v>
      </c>
      <c r="W7" s="131"/>
      <c r="X7" s="131">
        <v>0</v>
      </c>
      <c r="Y7" s="131">
        <v>0</v>
      </c>
      <c r="Z7" s="131"/>
      <c r="AA7" s="133"/>
      <c r="AB7" s="133"/>
    </row>
    <row r="8" spans="1:28" ht="28.5" customHeight="1">
      <c r="A8" s="91"/>
      <c r="B8" s="66">
        <v>2</v>
      </c>
      <c r="C8" s="102" t="s">
        <v>16</v>
      </c>
      <c r="D8" s="66" t="s">
        <v>15</v>
      </c>
      <c r="E8" s="122"/>
      <c r="F8" s="134">
        <v>9434.960315</v>
      </c>
      <c r="G8" s="135">
        <v>18804.002612</v>
      </c>
      <c r="H8" s="128"/>
      <c r="I8" s="127">
        <v>7585.327476999999</v>
      </c>
      <c r="J8" s="128">
        <v>15980.517477</v>
      </c>
      <c r="K8" s="128"/>
      <c r="L8" s="135">
        <f>(F8-I8)*100/I8</f>
        <v>24.384350492558198</v>
      </c>
      <c r="M8" s="136">
        <f>(G8-J8)*100/J8</f>
        <v>17.66829603023625</v>
      </c>
      <c r="P8" s="123">
        <v>2</v>
      </c>
      <c r="Q8" s="123" t="s">
        <v>16</v>
      </c>
      <c r="R8" s="123">
        <v>92490</v>
      </c>
      <c r="S8" s="123" t="s">
        <v>15</v>
      </c>
      <c r="U8" s="133">
        <v>9369.042297</v>
      </c>
      <c r="V8" s="137">
        <v>9369.042297</v>
      </c>
      <c r="W8" s="131"/>
      <c r="X8" s="133">
        <v>8395.192518</v>
      </c>
      <c r="Y8" s="133">
        <v>8395.192518</v>
      </c>
      <c r="Z8" s="131"/>
      <c r="AA8" s="133">
        <v>11.600088704481573</v>
      </c>
      <c r="AB8" s="133">
        <v>11.600088704481573</v>
      </c>
    </row>
    <row r="9" spans="1:28" ht="29.25" customHeight="1">
      <c r="A9" s="91"/>
      <c r="B9" s="66">
        <v>3</v>
      </c>
      <c r="C9" s="102" t="s">
        <v>104</v>
      </c>
      <c r="D9" s="66" t="s">
        <v>15</v>
      </c>
      <c r="E9" s="122"/>
      <c r="F9" s="134">
        <v>60.45527293000001</v>
      </c>
      <c r="G9" s="135">
        <v>64.62258176</v>
      </c>
      <c r="H9" s="128"/>
      <c r="I9" s="127">
        <v>0.003774249999999313</v>
      </c>
      <c r="J9" s="128">
        <v>6.98377425</v>
      </c>
      <c r="K9" s="128"/>
      <c r="L9" s="128"/>
      <c r="M9" s="138"/>
      <c r="P9" s="123">
        <v>3</v>
      </c>
      <c r="Q9" s="123" t="s">
        <v>104</v>
      </c>
      <c r="R9" s="123" t="s">
        <v>180</v>
      </c>
      <c r="S9" s="123" t="s">
        <v>15</v>
      </c>
      <c r="U9" s="133">
        <v>4.16730883</v>
      </c>
      <c r="V9" s="137">
        <v>4.16730883</v>
      </c>
      <c r="W9" s="131"/>
      <c r="X9" s="133">
        <v>6.98377425</v>
      </c>
      <c r="Y9" s="133">
        <v>6.98377425</v>
      </c>
      <c r="Z9" s="131"/>
      <c r="AA9" s="131"/>
      <c r="AB9" s="131"/>
    </row>
    <row r="10" spans="1:28" ht="25.5" customHeight="1">
      <c r="A10" s="91"/>
      <c r="B10" s="66"/>
      <c r="C10" s="139" t="s">
        <v>105</v>
      </c>
      <c r="D10" s="66" t="s">
        <v>15</v>
      </c>
      <c r="E10" s="122"/>
      <c r="F10" s="127">
        <v>0</v>
      </c>
      <c r="G10" s="135">
        <v>0</v>
      </c>
      <c r="H10" s="128"/>
      <c r="I10" s="127">
        <v>0</v>
      </c>
      <c r="J10" s="128">
        <v>0</v>
      </c>
      <c r="K10" s="128"/>
      <c r="L10" s="135"/>
      <c r="M10" s="136"/>
      <c r="Q10" s="123" t="s">
        <v>105</v>
      </c>
      <c r="R10" s="123">
        <v>92459</v>
      </c>
      <c r="S10" s="123" t="s">
        <v>15</v>
      </c>
      <c r="U10" s="131">
        <v>0</v>
      </c>
      <c r="V10" s="137">
        <v>0</v>
      </c>
      <c r="W10" s="131"/>
      <c r="X10" s="131">
        <v>0</v>
      </c>
      <c r="Y10" s="133">
        <v>0</v>
      </c>
      <c r="Z10" s="131"/>
      <c r="AA10" s="133"/>
      <c r="AB10" s="133"/>
    </row>
    <row r="11" spans="1:28" ht="28.5" customHeight="1">
      <c r="A11" s="91"/>
      <c r="B11" s="66"/>
      <c r="C11" s="101" t="s">
        <v>17</v>
      </c>
      <c r="D11" s="66" t="s">
        <v>15</v>
      </c>
      <c r="E11" s="102"/>
      <c r="F11" s="140">
        <f>SUM(F8:F10)</f>
        <v>9495.41558793</v>
      </c>
      <c r="G11" s="141">
        <f>SUM(G8:G10)</f>
        <v>18868.62519376</v>
      </c>
      <c r="H11" s="103">
        <f>SUM(H8:H10)</f>
        <v>0</v>
      </c>
      <c r="I11" s="140">
        <f>SUM(I8:I10)</f>
        <v>7585.331251249999</v>
      </c>
      <c r="J11" s="141">
        <f>SUM(J8:J10)</f>
        <v>15987.50125125</v>
      </c>
      <c r="K11" s="103"/>
      <c r="L11" s="141">
        <f>(F11-I11)*100/I11</f>
        <v>25.181291013035654</v>
      </c>
      <c r="M11" s="142">
        <f>(G11-J11)*100/J11</f>
        <v>18.021102217488398</v>
      </c>
      <c r="N11" s="104"/>
      <c r="O11" s="104"/>
      <c r="P11" s="104"/>
      <c r="Q11" s="123" t="s">
        <v>17</v>
      </c>
      <c r="S11" s="123" t="s">
        <v>15</v>
      </c>
      <c r="U11" s="133">
        <v>9373.20960583</v>
      </c>
      <c r="V11" s="137">
        <v>9373.20960583</v>
      </c>
      <c r="W11" s="131">
        <v>0</v>
      </c>
      <c r="X11" s="133">
        <v>8402.17629225</v>
      </c>
      <c r="Y11" s="133">
        <v>8402.17629225</v>
      </c>
      <c r="Z11" s="131"/>
      <c r="AA11" s="133">
        <v>11.556926203460655</v>
      </c>
      <c r="AB11" s="133">
        <v>11.556926203460655</v>
      </c>
    </row>
    <row r="12" spans="1:25" ht="27" customHeight="1">
      <c r="A12" s="95" t="s">
        <v>18</v>
      </c>
      <c r="B12" s="94"/>
      <c r="C12" s="96" t="s">
        <v>19</v>
      </c>
      <c r="D12" s="94"/>
      <c r="E12" s="97"/>
      <c r="F12" s="143"/>
      <c r="G12" s="144"/>
      <c r="H12" s="144"/>
      <c r="I12" s="143"/>
      <c r="J12" s="144"/>
      <c r="K12" s="97"/>
      <c r="L12" s="145"/>
      <c r="M12" s="146"/>
      <c r="N12" s="100"/>
      <c r="O12" s="100" t="s">
        <v>18</v>
      </c>
      <c r="P12" s="100"/>
      <c r="Q12" s="123" t="s">
        <v>19</v>
      </c>
      <c r="U12" s="131"/>
      <c r="V12" s="132"/>
      <c r="W12" s="131"/>
      <c r="X12" s="131"/>
      <c r="Y12" s="131"/>
    </row>
    <row r="13" spans="1:28" ht="27.75" customHeight="1">
      <c r="A13" s="105"/>
      <c r="B13" s="106">
        <v>1</v>
      </c>
      <c r="C13" s="107" t="s">
        <v>20</v>
      </c>
      <c r="D13" s="106" t="s">
        <v>15</v>
      </c>
      <c r="E13" s="108"/>
      <c r="F13" s="134">
        <f>F8</f>
        <v>9434.960315</v>
      </c>
      <c r="G13" s="135">
        <f>G8</f>
        <v>18804.002612</v>
      </c>
      <c r="H13" s="128"/>
      <c r="I13" s="127">
        <v>7585.327476999999</v>
      </c>
      <c r="J13" s="128">
        <v>15980.517477</v>
      </c>
      <c r="K13" s="135" t="e">
        <f>'[2]GLANCE'!H13</f>
        <v>#REF!</v>
      </c>
      <c r="L13" s="135">
        <f>(F13-I13)*100/I13</f>
        <v>24.384350492558198</v>
      </c>
      <c r="M13" s="136">
        <f>(G13-J13)*100/J13</f>
        <v>17.66829603023625</v>
      </c>
      <c r="N13" s="109"/>
      <c r="O13" s="109"/>
      <c r="P13" s="109">
        <v>1</v>
      </c>
      <c r="Q13" s="123" t="s">
        <v>20</v>
      </c>
      <c r="S13" s="123" t="s">
        <v>15</v>
      </c>
      <c r="U13" s="133">
        <v>9369.042297</v>
      </c>
      <c r="V13" s="137">
        <v>9369.042297</v>
      </c>
      <c r="W13" s="131"/>
      <c r="X13" s="133">
        <v>8395.192518</v>
      </c>
      <c r="Y13" s="133">
        <v>8395.192518</v>
      </c>
      <c r="Z13" s="133">
        <v>0</v>
      </c>
      <c r="AA13" s="133">
        <v>11.600088704481573</v>
      </c>
      <c r="AB13" s="133">
        <v>11.600088704481573</v>
      </c>
    </row>
    <row r="14" spans="1:28" ht="32.25" customHeight="1">
      <c r="A14" s="105"/>
      <c r="B14" s="106" t="s">
        <v>21</v>
      </c>
      <c r="C14" s="107" t="s">
        <v>22</v>
      </c>
      <c r="D14" s="106" t="s">
        <v>15</v>
      </c>
      <c r="E14" s="108"/>
      <c r="F14" s="127">
        <v>0</v>
      </c>
      <c r="G14" s="128">
        <v>0</v>
      </c>
      <c r="H14" s="128"/>
      <c r="I14" s="127"/>
      <c r="J14" s="128"/>
      <c r="K14" s="135" t="e">
        <f>'[2]GLANCE'!H14</f>
        <v>#REF!</v>
      </c>
      <c r="L14" s="128"/>
      <c r="M14" s="138"/>
      <c r="N14" s="109"/>
      <c r="O14" s="109"/>
      <c r="P14" s="109" t="s">
        <v>21</v>
      </c>
      <c r="Q14" s="123" t="s">
        <v>22</v>
      </c>
      <c r="S14" s="123" t="s">
        <v>15</v>
      </c>
      <c r="U14" s="131">
        <v>0</v>
      </c>
      <c r="V14" s="132">
        <v>0</v>
      </c>
      <c r="W14" s="131"/>
      <c r="X14" s="131">
        <v>0</v>
      </c>
      <c r="Y14" s="131">
        <v>0</v>
      </c>
      <c r="Z14" s="133">
        <v>0</v>
      </c>
      <c r="AA14" s="131"/>
      <c r="AB14" s="131"/>
    </row>
    <row r="15" spans="1:28" ht="33.75" customHeight="1">
      <c r="A15" s="91"/>
      <c r="B15" s="66">
        <v>2</v>
      </c>
      <c r="C15" s="102" t="s">
        <v>23</v>
      </c>
      <c r="D15" s="66" t="s">
        <v>15</v>
      </c>
      <c r="E15" s="122"/>
      <c r="F15" s="134">
        <f>F8</f>
        <v>9434.960315</v>
      </c>
      <c r="G15" s="135">
        <f>G8</f>
        <v>18804.002612</v>
      </c>
      <c r="H15" s="128"/>
      <c r="I15" s="127">
        <v>7585.327476999999</v>
      </c>
      <c r="J15" s="128">
        <v>15980.517477</v>
      </c>
      <c r="K15" s="135" t="e">
        <f>'[2]GLANCE'!H15</f>
        <v>#REF!</v>
      </c>
      <c r="L15" s="135">
        <f>(F15-I15)*100/I15</f>
        <v>24.384350492558198</v>
      </c>
      <c r="M15" s="136">
        <f>(G15-J15)*100/J15</f>
        <v>17.66829603023625</v>
      </c>
      <c r="P15" s="123">
        <v>2</v>
      </c>
      <c r="Q15" s="123" t="s">
        <v>23</v>
      </c>
      <c r="S15" s="123" t="s">
        <v>15</v>
      </c>
      <c r="U15" s="133">
        <v>9369.042297</v>
      </c>
      <c r="V15" s="137">
        <v>9369.042297</v>
      </c>
      <c r="W15" s="131"/>
      <c r="X15" s="133">
        <v>8395.192518</v>
      </c>
      <c r="Y15" s="133">
        <v>8395.192518</v>
      </c>
      <c r="Z15" s="133">
        <v>0</v>
      </c>
      <c r="AA15" s="133">
        <v>11.600088704481573</v>
      </c>
      <c r="AB15" s="133">
        <v>11.600088704481573</v>
      </c>
    </row>
    <row r="16" spans="1:28" s="109" customFormat="1" ht="39.75" customHeight="1">
      <c r="A16" s="105"/>
      <c r="B16" s="147">
        <v>3</v>
      </c>
      <c r="C16" s="148" t="s">
        <v>24</v>
      </c>
      <c r="D16" s="147" t="s">
        <v>15</v>
      </c>
      <c r="E16" s="149"/>
      <c r="F16" s="150">
        <v>7056.900862</v>
      </c>
      <c r="G16" s="150">
        <v>13940.773153</v>
      </c>
      <c r="H16" s="151"/>
      <c r="I16" s="151">
        <v>5758.3099999999995</v>
      </c>
      <c r="J16" s="151">
        <v>11719.029999999999</v>
      </c>
      <c r="K16" s="150" t="e">
        <f>'[2]GLANCE'!H16</f>
        <v>#REF!</v>
      </c>
      <c r="L16" s="152">
        <f>(F16-I16)*100/I16</f>
        <v>22.551596944242338</v>
      </c>
      <c r="M16" s="153">
        <f>(G16-J16)*100/J16</f>
        <v>18.95842192570547</v>
      </c>
      <c r="N16" s="154"/>
      <c r="P16" s="109">
        <v>3</v>
      </c>
      <c r="Q16" s="109" t="s">
        <v>24</v>
      </c>
      <c r="R16" s="109" t="s">
        <v>123</v>
      </c>
      <c r="S16" s="109" t="s">
        <v>15</v>
      </c>
      <c r="U16" s="155">
        <v>6883.872291</v>
      </c>
      <c r="V16" s="132">
        <v>6883.872291</v>
      </c>
      <c r="W16" s="154"/>
      <c r="X16" s="155">
        <v>6883.872291</v>
      </c>
      <c r="Y16" s="154">
        <v>6883.872291</v>
      </c>
      <c r="Z16" s="155">
        <v>0</v>
      </c>
      <c r="AA16" s="155">
        <v>0</v>
      </c>
      <c r="AB16" s="155">
        <v>0</v>
      </c>
    </row>
    <row r="17" spans="1:28" s="109" customFormat="1" ht="36" customHeight="1">
      <c r="A17" s="105"/>
      <c r="B17" s="106" t="s">
        <v>25</v>
      </c>
      <c r="C17" s="107" t="s">
        <v>26</v>
      </c>
      <c r="D17" s="106" t="s">
        <v>15</v>
      </c>
      <c r="E17" s="108"/>
      <c r="F17" s="134">
        <v>1.7589319999999997</v>
      </c>
      <c r="G17" s="134">
        <v>4.473482</v>
      </c>
      <c r="H17" s="127"/>
      <c r="I17" s="127">
        <v>301.03740600000003</v>
      </c>
      <c r="J17" s="128">
        <v>304.307406</v>
      </c>
      <c r="K17" s="134" t="e">
        <f>'[2]GLANCE'!H17</f>
        <v>#REF!</v>
      </c>
      <c r="L17" s="127"/>
      <c r="M17" s="156"/>
      <c r="P17" s="109" t="s">
        <v>25</v>
      </c>
      <c r="Q17" s="109" t="s">
        <v>26</v>
      </c>
      <c r="R17" s="109">
        <v>92519</v>
      </c>
      <c r="S17" s="109" t="s">
        <v>15</v>
      </c>
      <c r="U17" s="155">
        <v>2.71455</v>
      </c>
      <c r="V17" s="137">
        <v>2.71455</v>
      </c>
      <c r="W17" s="154"/>
      <c r="X17" s="155">
        <v>3.270306</v>
      </c>
      <c r="Y17" s="154">
        <v>3.270306</v>
      </c>
      <c r="Z17" s="155">
        <v>0</v>
      </c>
      <c r="AA17" s="154"/>
      <c r="AB17" s="154"/>
    </row>
    <row r="18" spans="1:28" s="109" customFormat="1" ht="33.75" customHeight="1">
      <c r="A18" s="105"/>
      <c r="B18" s="106"/>
      <c r="C18" s="107" t="s">
        <v>106</v>
      </c>
      <c r="D18" s="106" t="s">
        <v>15</v>
      </c>
      <c r="E18" s="108"/>
      <c r="F18" s="134">
        <v>0</v>
      </c>
      <c r="G18" s="127">
        <v>0</v>
      </c>
      <c r="H18" s="127"/>
      <c r="I18" s="127">
        <v>0</v>
      </c>
      <c r="J18" s="128">
        <v>0</v>
      </c>
      <c r="K18" s="134"/>
      <c r="L18" s="127"/>
      <c r="M18" s="156"/>
      <c r="Q18" s="109" t="s">
        <v>106</v>
      </c>
      <c r="R18" s="109">
        <v>92590</v>
      </c>
      <c r="S18" s="109" t="s">
        <v>15</v>
      </c>
      <c r="U18" s="155">
        <v>0</v>
      </c>
      <c r="V18" s="132">
        <v>0</v>
      </c>
      <c r="W18" s="154"/>
      <c r="X18" s="154">
        <v>0</v>
      </c>
      <c r="Y18" s="154">
        <v>0</v>
      </c>
      <c r="Z18" s="155"/>
      <c r="AA18" s="154"/>
      <c r="AB18" s="154"/>
    </row>
    <row r="19" spans="1:28" s="109" customFormat="1" ht="33.75" customHeight="1">
      <c r="A19" s="105"/>
      <c r="B19" s="106">
        <v>4</v>
      </c>
      <c r="C19" s="107" t="s">
        <v>27</v>
      </c>
      <c r="D19" s="106" t="s">
        <v>15</v>
      </c>
      <c r="E19" s="108"/>
      <c r="F19" s="134">
        <v>2436.7557939299986</v>
      </c>
      <c r="G19" s="134">
        <v>4923.378558759998</v>
      </c>
      <c r="H19" s="127">
        <v>0</v>
      </c>
      <c r="I19" s="127">
        <v>1525.983845249999</v>
      </c>
      <c r="J19" s="127">
        <v>3964.163845250001</v>
      </c>
      <c r="K19" s="134" t="e">
        <f>'[2]GLANCE'!H18</f>
        <v>#REF!</v>
      </c>
      <c r="L19" s="134">
        <f>(F19-I19)*100/I19</f>
        <v>59.68424577461956</v>
      </c>
      <c r="M19" s="157">
        <f>(G19-J19)*100/J19</f>
        <v>24.197151050135354</v>
      </c>
      <c r="P19" s="109">
        <v>4</v>
      </c>
      <c r="Q19" s="109" t="s">
        <v>27</v>
      </c>
      <c r="S19" s="109" t="s">
        <v>15</v>
      </c>
      <c r="U19" s="155">
        <v>2486.622764829999</v>
      </c>
      <c r="V19" s="137">
        <v>2486.622764829999</v>
      </c>
      <c r="W19" s="154">
        <v>0</v>
      </c>
      <c r="X19" s="155">
        <v>1515.0336952500002</v>
      </c>
      <c r="Y19" s="154">
        <v>1515.0336952500002</v>
      </c>
      <c r="Z19" s="155">
        <v>0</v>
      </c>
      <c r="AA19" s="155">
        <v>64.12986540340108</v>
      </c>
      <c r="AB19" s="155">
        <v>64.12986540340108</v>
      </c>
    </row>
    <row r="20" spans="1:28" s="109" customFormat="1" ht="29.25" customHeight="1">
      <c r="A20" s="105"/>
      <c r="B20" s="106">
        <v>5</v>
      </c>
      <c r="C20" s="107" t="s">
        <v>28</v>
      </c>
      <c r="D20" s="106" t="s">
        <v>29</v>
      </c>
      <c r="E20" s="108"/>
      <c r="F20" s="158">
        <f>(F19/(F8+F9+F10-F18-F17)*100)</f>
        <v>25.667199502184797</v>
      </c>
      <c r="G20" s="158">
        <f>(G19/(G8+G9+G10-G18-G17)*100)</f>
        <v>26.099125123610733</v>
      </c>
      <c r="H20" s="158" t="e">
        <f>(H19/(H8+H9+H10-H18-H17)*100)</f>
        <v>#DIV/0!</v>
      </c>
      <c r="I20" s="158">
        <f>(I19/(I8+I9+I10-I18-I17)*100)</f>
        <v>20.948960567331792</v>
      </c>
      <c r="J20" s="158">
        <f>(J19/(J8+J9+J10-J18-J17)*100)</f>
        <v>25.27650862678481</v>
      </c>
      <c r="K20" s="159" t="e">
        <f>K19/K15*100</f>
        <v>#REF!</v>
      </c>
      <c r="L20" s="127"/>
      <c r="M20" s="156"/>
      <c r="P20" s="109">
        <v>5</v>
      </c>
      <c r="Q20" s="109" t="s">
        <v>28</v>
      </c>
      <c r="S20" s="109" t="s">
        <v>29</v>
      </c>
      <c r="U20" s="154">
        <v>26.536727782412186</v>
      </c>
      <c r="V20" s="132">
        <v>26.536727782412186</v>
      </c>
      <c r="W20" s="154" t="e">
        <v>#DIV/0!</v>
      </c>
      <c r="X20" s="154">
        <v>18.038464744459446</v>
      </c>
      <c r="Y20" s="154">
        <v>18.038464744459446</v>
      </c>
      <c r="Z20" s="155" t="e">
        <v>#DIV/0!</v>
      </c>
      <c r="AA20" s="154"/>
      <c r="AB20" s="154"/>
    </row>
    <row r="21" spans="1:28" s="109" customFormat="1" ht="18.75">
      <c r="A21" s="105"/>
      <c r="B21" s="106"/>
      <c r="C21" s="107"/>
      <c r="D21" s="106"/>
      <c r="E21" s="108"/>
      <c r="F21" s="160"/>
      <c r="G21" s="160"/>
      <c r="H21" s="160"/>
      <c r="I21" s="160"/>
      <c r="J21" s="160"/>
      <c r="K21" s="108"/>
      <c r="L21" s="134" t="s">
        <v>30</v>
      </c>
      <c r="M21" s="157" t="s">
        <v>30</v>
      </c>
      <c r="U21" s="155"/>
      <c r="V21" s="137"/>
      <c r="W21" s="155"/>
      <c r="X21" s="155"/>
      <c r="Y21" s="155"/>
      <c r="AA21" s="155" t="s">
        <v>30</v>
      </c>
      <c r="AB21" s="155" t="s">
        <v>30</v>
      </c>
    </row>
    <row r="22" spans="1:28" s="109" customFormat="1" ht="18.75">
      <c r="A22" s="105"/>
      <c r="B22" s="106"/>
      <c r="C22" s="107"/>
      <c r="D22" s="106"/>
      <c r="E22" s="108"/>
      <c r="F22" s="160"/>
      <c r="G22" s="160"/>
      <c r="H22" s="160"/>
      <c r="I22" s="160"/>
      <c r="J22" s="160"/>
      <c r="K22" s="108"/>
      <c r="L22" s="134" t="s">
        <v>30</v>
      </c>
      <c r="M22" s="157" t="s">
        <v>30</v>
      </c>
      <c r="U22" s="155"/>
      <c r="V22" s="137"/>
      <c r="W22" s="155"/>
      <c r="X22" s="155"/>
      <c r="Y22" s="155"/>
      <c r="AA22" s="155" t="s">
        <v>30</v>
      </c>
      <c r="AB22" s="155" t="s">
        <v>30</v>
      </c>
    </row>
    <row r="23" spans="1:28" s="109" customFormat="1" ht="31.5" customHeight="1">
      <c r="A23" s="110" t="s">
        <v>31</v>
      </c>
      <c r="B23" s="115"/>
      <c r="C23" s="111" t="s">
        <v>32</v>
      </c>
      <c r="D23" s="115"/>
      <c r="E23" s="98"/>
      <c r="F23" s="117"/>
      <c r="G23" s="117"/>
      <c r="H23" s="117"/>
      <c r="I23" s="117"/>
      <c r="J23" s="117"/>
      <c r="K23" s="98"/>
      <c r="L23" s="134"/>
      <c r="M23" s="157"/>
      <c r="N23" s="120"/>
      <c r="O23" s="120" t="s">
        <v>31</v>
      </c>
      <c r="P23" s="120"/>
      <c r="Q23" s="109" t="s">
        <v>32</v>
      </c>
      <c r="U23" s="155"/>
      <c r="V23" s="137"/>
      <c r="W23" s="155"/>
      <c r="X23" s="155"/>
      <c r="Y23" s="155"/>
      <c r="AA23" s="155"/>
      <c r="AB23" s="155"/>
    </row>
    <row r="24" spans="1:28" s="109" customFormat="1" ht="38.25" customHeight="1">
      <c r="A24" s="105"/>
      <c r="B24" s="106">
        <v>1</v>
      </c>
      <c r="C24" s="108" t="s">
        <v>33</v>
      </c>
      <c r="D24" s="147" t="s">
        <v>34</v>
      </c>
      <c r="E24" s="149"/>
      <c r="F24" s="161">
        <v>4194.639999999999</v>
      </c>
      <c r="G24" s="150">
        <v>8238.11980427</v>
      </c>
      <c r="H24" s="161"/>
      <c r="I24" s="161">
        <v>3803.62</v>
      </c>
      <c r="J24" s="150">
        <v>7622.80086838</v>
      </c>
      <c r="K24" s="161" t="e">
        <f>'[1]GLANCE'!H23</f>
        <v>#REF!</v>
      </c>
      <c r="L24" s="150">
        <f aca="true" t="shared" si="0" ref="L24:M30">(F24-I24)*100/I24</f>
        <v>10.28020675041144</v>
      </c>
      <c r="M24" s="161">
        <f t="shared" si="0"/>
        <v>8.072084611870068</v>
      </c>
      <c r="O24" s="155"/>
      <c r="P24" s="109">
        <v>1</v>
      </c>
      <c r="Q24" s="109" t="s">
        <v>33</v>
      </c>
      <c r="R24" s="109" t="s">
        <v>123</v>
      </c>
      <c r="S24" s="109" t="s">
        <v>34</v>
      </c>
      <c r="U24" s="155">
        <v>4043.4798042700004</v>
      </c>
      <c r="V24" s="137">
        <v>4043.4798042700004</v>
      </c>
      <c r="W24" s="155"/>
      <c r="X24" s="155">
        <v>3819.1808683800004</v>
      </c>
      <c r="Y24" s="155">
        <v>3819.1808683800004</v>
      </c>
      <c r="Z24" s="155">
        <v>0</v>
      </c>
      <c r="AA24" s="155">
        <v>5.872959244926827</v>
      </c>
      <c r="AB24" s="155">
        <v>5.872959244926827</v>
      </c>
    </row>
    <row r="25" spans="1:28" s="109" customFormat="1" ht="33" customHeight="1">
      <c r="A25" s="105"/>
      <c r="B25" s="106">
        <v>2</v>
      </c>
      <c r="C25" s="108" t="s">
        <v>35</v>
      </c>
      <c r="D25" s="147" t="s">
        <v>34</v>
      </c>
      <c r="E25" s="149"/>
      <c r="F25" s="161">
        <v>30.76</v>
      </c>
      <c r="G25" s="150">
        <v>58.43000000000001</v>
      </c>
      <c r="H25" s="161"/>
      <c r="I25" s="161">
        <v>21.86</v>
      </c>
      <c r="J25" s="150">
        <v>48.31</v>
      </c>
      <c r="K25" s="161" t="e">
        <f>'[1]GLANCE'!H24</f>
        <v>#REF!</v>
      </c>
      <c r="L25" s="150">
        <f t="shared" si="0"/>
        <v>40.713632204940545</v>
      </c>
      <c r="M25" s="161">
        <f t="shared" si="0"/>
        <v>20.948043883253995</v>
      </c>
      <c r="O25" s="155"/>
      <c r="P25" s="109">
        <v>2</v>
      </c>
      <c r="Q25" s="109" t="s">
        <v>35</v>
      </c>
      <c r="R25" s="109" t="s">
        <v>123</v>
      </c>
      <c r="S25" s="109" t="s">
        <v>34</v>
      </c>
      <c r="U25" s="155">
        <v>27.67</v>
      </c>
      <c r="V25" s="137">
        <v>27.67</v>
      </c>
      <c r="W25" s="155"/>
      <c r="X25" s="155">
        <v>26.45</v>
      </c>
      <c r="Y25" s="155">
        <v>26.45</v>
      </c>
      <c r="Z25" s="155">
        <v>0</v>
      </c>
      <c r="AA25" s="155">
        <v>4.612476370510406</v>
      </c>
      <c r="AB25" s="155">
        <v>4.612476370510406</v>
      </c>
    </row>
    <row r="26" spans="1:28" s="109" customFormat="1" ht="28.5" customHeight="1">
      <c r="A26" s="105"/>
      <c r="B26" s="106">
        <v>3</v>
      </c>
      <c r="C26" s="107" t="s">
        <v>36</v>
      </c>
      <c r="D26" s="147" t="s">
        <v>34</v>
      </c>
      <c r="E26" s="149"/>
      <c r="F26" s="162">
        <f>SUM(F24:F25)</f>
        <v>4225.4</v>
      </c>
      <c r="G26" s="162">
        <f>SUM(G24:G25)</f>
        <v>8296.54980427</v>
      </c>
      <c r="H26" s="162">
        <f>SUM(H24:H25)</f>
        <v>0</v>
      </c>
      <c r="I26" s="162">
        <f>SUM(I24:I25)</f>
        <v>3825.48</v>
      </c>
      <c r="J26" s="162">
        <f>SUM(J24:J25)</f>
        <v>7671.11086838</v>
      </c>
      <c r="K26" s="162"/>
      <c r="L26" s="162">
        <f t="shared" si="0"/>
        <v>10.454112947917638</v>
      </c>
      <c r="M26" s="162">
        <f t="shared" si="0"/>
        <v>8.153172944847311</v>
      </c>
      <c r="O26" s="155"/>
      <c r="P26" s="109">
        <v>3</v>
      </c>
      <c r="Q26" s="109" t="s">
        <v>36</v>
      </c>
      <c r="R26" s="109" t="s">
        <v>123</v>
      </c>
      <c r="S26" s="109" t="s">
        <v>34</v>
      </c>
      <c r="U26" s="155">
        <v>4071.1498042700005</v>
      </c>
      <c r="V26" s="137">
        <v>4071.1498042700005</v>
      </c>
      <c r="W26" s="155">
        <v>0</v>
      </c>
      <c r="X26" s="155">
        <v>3845.6308683800003</v>
      </c>
      <c r="Y26" s="155">
        <v>3845.6308683800003</v>
      </c>
      <c r="Z26" s="154"/>
      <c r="AA26" s="155">
        <v>5.8642897253683035</v>
      </c>
      <c r="AB26" s="155">
        <v>5.8642897253683035</v>
      </c>
    </row>
    <row r="27" spans="1:28" s="109" customFormat="1" ht="39" customHeight="1">
      <c r="A27" s="105"/>
      <c r="B27" s="106">
        <v>4</v>
      </c>
      <c r="C27" s="108" t="s">
        <v>37</v>
      </c>
      <c r="D27" s="147" t="s">
        <v>34</v>
      </c>
      <c r="E27" s="149"/>
      <c r="F27" s="161">
        <v>4081.5899999999997</v>
      </c>
      <c r="G27" s="150">
        <v>7955.686129347</v>
      </c>
      <c r="H27" s="161"/>
      <c r="I27" s="161">
        <v>3707</v>
      </c>
      <c r="J27" s="150">
        <v>7349.715951873</v>
      </c>
      <c r="K27" s="161" t="e">
        <f>'[1]GLANCE'!H26</f>
        <v>#REF!</v>
      </c>
      <c r="L27" s="150">
        <f t="shared" si="0"/>
        <v>10.104936606420278</v>
      </c>
      <c r="M27" s="161">
        <f t="shared" si="0"/>
        <v>8.244810839520598</v>
      </c>
      <c r="O27" s="155"/>
      <c r="P27" s="109">
        <v>4</v>
      </c>
      <c r="Q27" s="109" t="s">
        <v>37</v>
      </c>
      <c r="R27" s="109" t="s">
        <v>123</v>
      </c>
      <c r="S27" s="109" t="s">
        <v>34</v>
      </c>
      <c r="U27" s="155">
        <v>3874.0961293470004</v>
      </c>
      <c r="V27" s="137">
        <v>3874.0961293470004</v>
      </c>
      <c r="W27" s="155"/>
      <c r="X27" s="155">
        <v>3642.715951873</v>
      </c>
      <c r="Y27" s="155">
        <v>3642.715951873</v>
      </c>
      <c r="Z27" s="155">
        <v>0</v>
      </c>
      <c r="AA27" s="155">
        <v>6.351858902284987</v>
      </c>
      <c r="AB27" s="155">
        <v>6.351858902284987</v>
      </c>
    </row>
    <row r="28" spans="1:28" s="109" customFormat="1" ht="41.25" customHeight="1">
      <c r="A28" s="105"/>
      <c r="B28" s="106">
        <v>5</v>
      </c>
      <c r="C28" s="108" t="s">
        <v>38</v>
      </c>
      <c r="D28" s="147" t="s">
        <v>34</v>
      </c>
      <c r="E28" s="149"/>
      <c r="F28" s="161">
        <v>2.26</v>
      </c>
      <c r="G28" s="150">
        <v>4.699999999999999</v>
      </c>
      <c r="H28" s="161"/>
      <c r="I28" s="161">
        <v>2.11</v>
      </c>
      <c r="J28" s="150">
        <v>5.1899999999999995</v>
      </c>
      <c r="K28" s="161" t="e">
        <f>'[1]GLANCE'!H27</f>
        <v>#REF!</v>
      </c>
      <c r="L28" s="150">
        <f t="shared" si="0"/>
        <v>7.1090047393364895</v>
      </c>
      <c r="M28" s="161">
        <f t="shared" si="0"/>
        <v>-9.441233140655111</v>
      </c>
      <c r="O28" s="155"/>
      <c r="P28" s="109">
        <v>5</v>
      </c>
      <c r="Q28" s="109" t="s">
        <v>38</v>
      </c>
      <c r="R28" s="109" t="s">
        <v>123</v>
      </c>
      <c r="S28" s="109" t="s">
        <v>34</v>
      </c>
      <c r="U28" s="155">
        <v>2.44</v>
      </c>
      <c r="V28" s="137">
        <v>2.44</v>
      </c>
      <c r="W28" s="155"/>
      <c r="X28" s="155">
        <v>3.08</v>
      </c>
      <c r="Y28" s="155">
        <v>3.08</v>
      </c>
      <c r="Z28" s="155">
        <v>0</v>
      </c>
      <c r="AA28" s="155">
        <v>-20.779220779220783</v>
      </c>
      <c r="AB28" s="155">
        <v>-20.779220779220783</v>
      </c>
    </row>
    <row r="29" spans="1:28" s="109" customFormat="1" ht="37.5" customHeight="1">
      <c r="A29" s="105"/>
      <c r="B29" s="106">
        <v>6</v>
      </c>
      <c r="C29" s="107" t="s">
        <v>39</v>
      </c>
      <c r="D29" s="147" t="s">
        <v>34</v>
      </c>
      <c r="E29" s="149"/>
      <c r="F29" s="162">
        <f>SUM(F27:F28)</f>
        <v>4083.85</v>
      </c>
      <c r="G29" s="162">
        <f>SUM(G27:G28)</f>
        <v>7960.386129347</v>
      </c>
      <c r="H29" s="161"/>
      <c r="I29" s="162">
        <f>SUM(I27:I28)</f>
        <v>3709.11</v>
      </c>
      <c r="J29" s="162">
        <f>SUM(J27:J28)</f>
        <v>7354.905951873</v>
      </c>
      <c r="K29" s="162"/>
      <c r="L29" s="162">
        <f t="shared" si="0"/>
        <v>10.103232311794468</v>
      </c>
      <c r="M29" s="162">
        <f t="shared" si="0"/>
        <v>8.232330657060386</v>
      </c>
      <c r="O29" s="155"/>
      <c r="P29" s="109">
        <v>6</v>
      </c>
      <c r="Q29" s="109" t="s">
        <v>39</v>
      </c>
      <c r="R29" s="109" t="s">
        <v>123</v>
      </c>
      <c r="S29" s="109" t="s">
        <v>34</v>
      </c>
      <c r="U29" s="155">
        <v>3876.5361293470005</v>
      </c>
      <c r="V29" s="137">
        <v>3876.5361293470005</v>
      </c>
      <c r="W29" s="155"/>
      <c r="X29" s="155">
        <v>3645.795951873</v>
      </c>
      <c r="Y29" s="155">
        <v>3645.795951873</v>
      </c>
      <c r="Z29" s="154"/>
      <c r="AA29" s="155">
        <v>6.328938331160843</v>
      </c>
      <c r="AB29" s="155">
        <v>6.328938331160843</v>
      </c>
    </row>
    <row r="30" spans="1:28" s="109" customFormat="1" ht="41.25" customHeight="1" thickBot="1">
      <c r="A30" s="112"/>
      <c r="B30" s="163">
        <v>7</v>
      </c>
      <c r="C30" s="164" t="s">
        <v>40</v>
      </c>
      <c r="D30" s="165" t="s">
        <v>29</v>
      </c>
      <c r="E30" s="113"/>
      <c r="F30" s="166">
        <f aca="true" t="shared" si="1" ref="F30:K30">F29/F26</f>
        <v>0.966500212997586</v>
      </c>
      <c r="G30" s="166">
        <f t="shared" si="1"/>
        <v>0.959481509440227</v>
      </c>
      <c r="H30" s="167" t="e">
        <f t="shared" si="1"/>
        <v>#DIV/0!</v>
      </c>
      <c r="I30" s="166">
        <f>I29/I26</f>
        <v>0.9695802879638634</v>
      </c>
      <c r="J30" s="166">
        <f>J29/J26</f>
        <v>0.9587797749331999</v>
      </c>
      <c r="K30" s="166" t="e">
        <f t="shared" si="1"/>
        <v>#DIV/0!</v>
      </c>
      <c r="L30" s="166">
        <f t="shared" si="0"/>
        <v>-0.3176709556199409</v>
      </c>
      <c r="M30" s="166">
        <f t="shared" si="0"/>
        <v>0.07319037440855937</v>
      </c>
      <c r="P30" s="109">
        <v>7</v>
      </c>
      <c r="Q30" s="109" t="s">
        <v>40</v>
      </c>
      <c r="R30" s="109" t="s">
        <v>123</v>
      </c>
      <c r="S30" s="109" t="s">
        <v>29</v>
      </c>
      <c r="U30" s="168">
        <v>0.9521968769808272</v>
      </c>
      <c r="V30" s="169">
        <v>0.9521968769808272</v>
      </c>
      <c r="W30" s="170" t="e">
        <v>#DIV/0!</v>
      </c>
      <c r="X30" s="168">
        <v>0.9480358559241588</v>
      </c>
      <c r="Y30" s="168">
        <v>0.9480358559241588</v>
      </c>
      <c r="Z30" s="170" t="e">
        <v>#DIV/0!</v>
      </c>
      <c r="AA30" s="155">
        <v>0.43890967104953604</v>
      </c>
      <c r="AB30" s="155">
        <v>0.43890967104953604</v>
      </c>
    </row>
    <row r="31" spans="1:15" ht="18" customHeight="1">
      <c r="A31" s="306" t="s">
        <v>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8"/>
      <c r="O31" s="123" t="s">
        <v>6</v>
      </c>
    </row>
    <row r="32" spans="1:27" ht="18" customHeight="1">
      <c r="A32" s="329" t="s">
        <v>41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 t="s">
        <v>42</v>
      </c>
      <c r="M32" s="315"/>
      <c r="N32" s="100"/>
      <c r="O32" s="100" t="s">
        <v>41</v>
      </c>
      <c r="P32" s="100"/>
      <c r="AA32" s="123" t="s">
        <v>42</v>
      </c>
    </row>
    <row r="33" spans="1:27" ht="15.75" customHeight="1">
      <c r="A33" s="91"/>
      <c r="B33" s="66"/>
      <c r="C33" s="102"/>
      <c r="D33" s="66"/>
      <c r="E33" s="122"/>
      <c r="F33" s="310" t="str">
        <f>F4</f>
        <v>Current Year 18-19</v>
      </c>
      <c r="G33" s="310"/>
      <c r="H33" s="102"/>
      <c r="I33" s="310" t="str">
        <f>I4</f>
        <v>Previous Year 17-18</v>
      </c>
      <c r="J33" s="310"/>
      <c r="K33" s="102"/>
      <c r="L33" s="310" t="s">
        <v>9</v>
      </c>
      <c r="M33" s="311"/>
      <c r="U33" s="123" t="s">
        <v>178</v>
      </c>
      <c r="X33" s="123" t="s">
        <v>177</v>
      </c>
      <c r="AA33" s="123" t="s">
        <v>9</v>
      </c>
    </row>
    <row r="34" spans="1:28" ht="37.5">
      <c r="A34" s="91"/>
      <c r="B34" s="66"/>
      <c r="C34" s="102"/>
      <c r="D34" s="66"/>
      <c r="E34" s="122"/>
      <c r="F34" s="126" t="s">
        <v>10</v>
      </c>
      <c r="G34" s="66" t="s">
        <v>11</v>
      </c>
      <c r="H34" s="66"/>
      <c r="I34" s="126" t="s">
        <v>10</v>
      </c>
      <c r="J34" s="66" t="s">
        <v>11</v>
      </c>
      <c r="K34" s="102"/>
      <c r="L34" s="126" t="s">
        <v>10</v>
      </c>
      <c r="M34" s="92" t="s">
        <v>11</v>
      </c>
      <c r="U34" s="123" t="s">
        <v>10</v>
      </c>
      <c r="V34" s="124" t="s">
        <v>11</v>
      </c>
      <c r="X34" s="123" t="s">
        <v>10</v>
      </c>
      <c r="Y34" s="123" t="s">
        <v>11</v>
      </c>
      <c r="AA34" s="123" t="s">
        <v>10</v>
      </c>
      <c r="AB34" s="123" t="s">
        <v>11</v>
      </c>
    </row>
    <row r="35" spans="1:24" ht="36" customHeight="1">
      <c r="A35" s="95" t="s">
        <v>12</v>
      </c>
      <c r="B35" s="94"/>
      <c r="C35" s="96" t="s">
        <v>43</v>
      </c>
      <c r="D35" s="94"/>
      <c r="E35" s="97"/>
      <c r="F35" s="97"/>
      <c r="G35" s="97"/>
      <c r="H35" s="97"/>
      <c r="I35" s="171"/>
      <c r="J35" s="97"/>
      <c r="K35" s="97"/>
      <c r="L35" s="97"/>
      <c r="M35" s="99"/>
      <c r="N35" s="100"/>
      <c r="O35" s="100" t="s">
        <v>12</v>
      </c>
      <c r="P35" s="100"/>
      <c r="Q35" s="123" t="s">
        <v>43</v>
      </c>
      <c r="X35" s="133"/>
    </row>
    <row r="36" spans="1:28" ht="35.25" customHeight="1">
      <c r="A36" s="91"/>
      <c r="B36" s="66">
        <v>1</v>
      </c>
      <c r="C36" s="102" t="s">
        <v>44</v>
      </c>
      <c r="D36" s="66" t="s">
        <v>45</v>
      </c>
      <c r="E36" s="122"/>
      <c r="F36" s="171">
        <f>F51/F11*10</f>
        <v>4.011799458288316</v>
      </c>
      <c r="G36" s="171">
        <f>G51/G11*10</f>
        <v>3.9466260547746184</v>
      </c>
      <c r="H36" s="171" t="e">
        <f>H51/H11*10</f>
        <v>#DIV/0!</v>
      </c>
      <c r="I36" s="171">
        <f>I51/I11*10</f>
        <v>3.662670629367923</v>
      </c>
      <c r="J36" s="171">
        <f>J51/J11*10</f>
        <v>3.5150189579241617</v>
      </c>
      <c r="K36" s="134" t="s">
        <v>30</v>
      </c>
      <c r="L36" s="134"/>
      <c r="M36" s="157" t="s">
        <v>30</v>
      </c>
      <c r="P36" s="123">
        <v>1</v>
      </c>
      <c r="Q36" s="123" t="s">
        <v>44</v>
      </c>
      <c r="S36" s="123" t="s">
        <v>45</v>
      </c>
      <c r="U36" s="133">
        <v>3.880602933808936</v>
      </c>
      <c r="V36" s="137">
        <v>3.880602933808936</v>
      </c>
      <c r="W36" s="133" t="e">
        <v>#DIV/0!</v>
      </c>
      <c r="X36" s="133">
        <v>3.3817238296283265</v>
      </c>
      <c r="Y36" s="133">
        <v>3.3817238296283265</v>
      </c>
      <c r="Z36" s="133" t="s">
        <v>30</v>
      </c>
      <c r="AA36" s="133"/>
      <c r="AB36" s="133" t="s">
        <v>30</v>
      </c>
    </row>
    <row r="37" spans="1:28" ht="38.25" customHeight="1">
      <c r="A37" s="105"/>
      <c r="B37" s="106">
        <v>2</v>
      </c>
      <c r="C37" s="107" t="s">
        <v>46</v>
      </c>
      <c r="D37" s="106" t="s">
        <v>45</v>
      </c>
      <c r="E37" s="108"/>
      <c r="F37" s="127"/>
      <c r="G37" s="127"/>
      <c r="H37" s="172"/>
      <c r="I37" s="127" t="s">
        <v>30</v>
      </c>
      <c r="J37" s="127" t="s">
        <v>30</v>
      </c>
      <c r="K37" s="134" t="s">
        <v>30</v>
      </c>
      <c r="L37" s="134"/>
      <c r="M37" s="157" t="s">
        <v>30</v>
      </c>
      <c r="N37" s="109"/>
      <c r="O37" s="109"/>
      <c r="P37" s="109">
        <v>2</v>
      </c>
      <c r="Q37" s="123" t="s">
        <v>46</v>
      </c>
      <c r="S37" s="123" t="s">
        <v>45</v>
      </c>
      <c r="U37" s="131"/>
      <c r="V37" s="132"/>
      <c r="W37" s="131"/>
      <c r="X37" s="131" t="s">
        <v>30</v>
      </c>
      <c r="Y37" s="131" t="s">
        <v>30</v>
      </c>
      <c r="Z37" s="133" t="s">
        <v>30</v>
      </c>
      <c r="AA37" s="133"/>
      <c r="AB37" s="133" t="s">
        <v>30</v>
      </c>
    </row>
    <row r="38" spans="1:28" ht="37.5" customHeight="1">
      <c r="A38" s="105"/>
      <c r="B38" s="106">
        <v>3</v>
      </c>
      <c r="C38" s="107" t="s">
        <v>47</v>
      </c>
      <c r="D38" s="106" t="s">
        <v>45</v>
      </c>
      <c r="E38" s="108"/>
      <c r="F38" s="127"/>
      <c r="G38" s="127"/>
      <c r="H38" s="127"/>
      <c r="I38" s="127" t="s">
        <v>30</v>
      </c>
      <c r="J38" s="127" t="s">
        <v>30</v>
      </c>
      <c r="K38" s="134" t="s">
        <v>30</v>
      </c>
      <c r="L38" s="134"/>
      <c r="M38" s="157" t="s">
        <v>30</v>
      </c>
      <c r="N38" s="109"/>
      <c r="O38" s="109"/>
      <c r="P38" s="109">
        <v>3</v>
      </c>
      <c r="Q38" s="123" t="s">
        <v>47</v>
      </c>
      <c r="S38" s="123" t="s">
        <v>45</v>
      </c>
      <c r="U38" s="131"/>
      <c r="V38" s="132"/>
      <c r="W38" s="131"/>
      <c r="X38" s="131" t="s">
        <v>30</v>
      </c>
      <c r="Y38" s="131" t="s">
        <v>30</v>
      </c>
      <c r="Z38" s="133" t="s">
        <v>30</v>
      </c>
      <c r="AA38" s="133"/>
      <c r="AB38" s="133" t="s">
        <v>30</v>
      </c>
    </row>
    <row r="39" spans="1:28" ht="33" customHeight="1">
      <c r="A39" s="105"/>
      <c r="B39" s="106">
        <v>4</v>
      </c>
      <c r="C39" s="107" t="s">
        <v>48</v>
      </c>
      <c r="D39" s="106" t="s">
        <v>45</v>
      </c>
      <c r="E39" s="108"/>
      <c r="F39" s="127"/>
      <c r="G39" s="127"/>
      <c r="H39" s="172"/>
      <c r="I39" s="127" t="s">
        <v>30</v>
      </c>
      <c r="J39" s="127" t="s">
        <v>30</v>
      </c>
      <c r="K39" s="134" t="s">
        <v>30</v>
      </c>
      <c r="L39" s="134"/>
      <c r="M39" s="157" t="s">
        <v>30</v>
      </c>
      <c r="N39" s="109"/>
      <c r="O39" s="109"/>
      <c r="P39" s="109">
        <v>4</v>
      </c>
      <c r="Q39" s="123" t="s">
        <v>48</v>
      </c>
      <c r="S39" s="123" t="s">
        <v>45</v>
      </c>
      <c r="U39" s="131"/>
      <c r="V39" s="132"/>
      <c r="W39" s="131"/>
      <c r="X39" s="131" t="s">
        <v>30</v>
      </c>
      <c r="Y39" s="131" t="s">
        <v>30</v>
      </c>
      <c r="Z39" s="133" t="s">
        <v>30</v>
      </c>
      <c r="AA39" s="133"/>
      <c r="AB39" s="133" t="s">
        <v>30</v>
      </c>
    </row>
    <row r="40" spans="1:28" ht="32.25" customHeight="1">
      <c r="A40" s="105"/>
      <c r="B40" s="106">
        <v>5</v>
      </c>
      <c r="C40" s="107" t="s">
        <v>49</v>
      </c>
      <c r="D40" s="106" t="s">
        <v>45</v>
      </c>
      <c r="E40" s="108"/>
      <c r="F40" s="127"/>
      <c r="G40" s="127"/>
      <c r="H40" s="172"/>
      <c r="I40" s="127" t="s">
        <v>30</v>
      </c>
      <c r="J40" s="127" t="s">
        <v>30</v>
      </c>
      <c r="K40" s="134" t="s">
        <v>30</v>
      </c>
      <c r="L40" s="134"/>
      <c r="M40" s="157" t="s">
        <v>30</v>
      </c>
      <c r="N40" s="109"/>
      <c r="O40" s="109"/>
      <c r="P40" s="109">
        <v>5</v>
      </c>
      <c r="Q40" s="123" t="s">
        <v>49</v>
      </c>
      <c r="S40" s="123" t="s">
        <v>45</v>
      </c>
      <c r="U40" s="131"/>
      <c r="V40" s="132"/>
      <c r="W40" s="131"/>
      <c r="X40" s="131" t="s">
        <v>30</v>
      </c>
      <c r="Y40" s="131" t="s">
        <v>30</v>
      </c>
      <c r="Z40" s="133" t="s">
        <v>30</v>
      </c>
      <c r="AA40" s="133"/>
      <c r="AB40" s="133" t="s">
        <v>30</v>
      </c>
    </row>
    <row r="41" spans="1:28" ht="27" customHeight="1">
      <c r="A41" s="105"/>
      <c r="B41" s="106">
        <v>6</v>
      </c>
      <c r="C41" s="114" t="s">
        <v>50</v>
      </c>
      <c r="D41" s="106" t="s">
        <v>45</v>
      </c>
      <c r="E41" s="108"/>
      <c r="F41" s="173">
        <f>F58/F16*10</f>
        <v>6.157532074970222</v>
      </c>
      <c r="G41" s="173">
        <f>G58/G16*10</f>
        <v>6.040833143233343</v>
      </c>
      <c r="H41" s="173" t="e">
        <f>H58/H16*10</f>
        <v>#DIV/0!</v>
      </c>
      <c r="I41" s="173">
        <f>I58/I16*10</f>
        <v>5.5572719212407815</v>
      </c>
      <c r="J41" s="173">
        <f>J58/J16*10</f>
        <v>5.4949594357894815</v>
      </c>
      <c r="K41" s="134" t="s">
        <v>30</v>
      </c>
      <c r="L41" s="134"/>
      <c r="M41" s="157" t="s">
        <v>30</v>
      </c>
      <c r="N41" s="109"/>
      <c r="O41" s="109"/>
      <c r="P41" s="109">
        <v>6</v>
      </c>
      <c r="Q41" s="123" t="s">
        <v>50</v>
      </c>
      <c r="S41" s="123" t="s">
        <v>45</v>
      </c>
      <c r="U41" s="133">
        <v>5.921200942466758</v>
      </c>
      <c r="V41" s="137">
        <v>5.921200942466758</v>
      </c>
      <c r="W41" s="133" t="e">
        <v>#DIV/0!</v>
      </c>
      <c r="X41" s="133">
        <v>4.705957219109601</v>
      </c>
      <c r="Y41" s="133">
        <v>4.705957219109601</v>
      </c>
      <c r="Z41" s="133" t="s">
        <v>30</v>
      </c>
      <c r="AA41" s="133"/>
      <c r="AB41" s="133" t="s">
        <v>30</v>
      </c>
    </row>
    <row r="42" spans="1:28" s="109" customFormat="1" ht="23.25" customHeight="1">
      <c r="A42" s="110" t="s">
        <v>18</v>
      </c>
      <c r="B42" s="115"/>
      <c r="C42" s="116" t="s">
        <v>51</v>
      </c>
      <c r="D42" s="115"/>
      <c r="E42" s="98"/>
      <c r="F42" s="117"/>
      <c r="G42" s="117"/>
      <c r="H42" s="118"/>
      <c r="I42" s="174"/>
      <c r="J42" s="175"/>
      <c r="K42" s="119"/>
      <c r="L42" s="176"/>
      <c r="M42" s="177"/>
      <c r="N42" s="120"/>
      <c r="O42" s="120" t="s">
        <v>18</v>
      </c>
      <c r="P42" s="120"/>
      <c r="Q42" s="109" t="s">
        <v>51</v>
      </c>
      <c r="R42" s="109" t="s">
        <v>123</v>
      </c>
      <c r="U42" s="155"/>
      <c r="V42" s="137"/>
      <c r="W42" s="155"/>
      <c r="X42" s="155"/>
      <c r="Y42" s="154"/>
      <c r="AB42" s="155"/>
    </row>
    <row r="43" spans="1:28" s="109" customFormat="1" ht="19.5" customHeight="1">
      <c r="A43" s="105"/>
      <c r="B43" s="106">
        <v>1</v>
      </c>
      <c r="C43" s="107" t="s">
        <v>0</v>
      </c>
      <c r="D43" s="106" t="s">
        <v>45</v>
      </c>
      <c r="E43" s="108"/>
      <c r="F43" s="160"/>
      <c r="G43" s="160">
        <f>F43</f>
        <v>0</v>
      </c>
      <c r="H43" s="161"/>
      <c r="I43" s="178"/>
      <c r="J43" s="178">
        <f>I43</f>
        <v>0</v>
      </c>
      <c r="K43" s="152" t="e">
        <f>'[2]GLANCE'!H42</f>
        <v>#REF!</v>
      </c>
      <c r="L43" s="179" t="s">
        <v>30</v>
      </c>
      <c r="M43" s="180" t="s">
        <v>30</v>
      </c>
      <c r="P43" s="109">
        <v>1</v>
      </c>
      <c r="Q43" s="109" t="s">
        <v>0</v>
      </c>
      <c r="R43" s="109" t="s">
        <v>123</v>
      </c>
      <c r="S43" s="109" t="s">
        <v>45</v>
      </c>
      <c r="U43" s="155"/>
      <c r="V43" s="137">
        <v>0</v>
      </c>
      <c r="W43" s="155"/>
      <c r="X43" s="155"/>
      <c r="Y43" s="155">
        <v>0</v>
      </c>
      <c r="Z43" s="155">
        <v>0</v>
      </c>
      <c r="AA43" s="154" t="s">
        <v>30</v>
      </c>
      <c r="AB43" s="154" t="s">
        <v>30</v>
      </c>
    </row>
    <row r="44" spans="1:28" s="109" customFormat="1" ht="19.5" customHeight="1">
      <c r="A44" s="105"/>
      <c r="B44" s="106">
        <v>2</v>
      </c>
      <c r="C44" s="107" t="s">
        <v>52</v>
      </c>
      <c r="D44" s="106" t="s">
        <v>45</v>
      </c>
      <c r="E44" s="108"/>
      <c r="F44" s="160"/>
      <c r="G44" s="160">
        <f>F44</f>
        <v>0</v>
      </c>
      <c r="H44" s="161"/>
      <c r="I44" s="178"/>
      <c r="J44" s="178">
        <f>I44</f>
        <v>0</v>
      </c>
      <c r="K44" s="152" t="e">
        <f>'[2]GLANCE'!H43</f>
        <v>#REF!</v>
      </c>
      <c r="L44" s="179" t="s">
        <v>30</v>
      </c>
      <c r="M44" s="180" t="s">
        <v>30</v>
      </c>
      <c r="P44" s="109">
        <v>2</v>
      </c>
      <c r="Q44" s="109" t="s">
        <v>52</v>
      </c>
      <c r="R44" s="109" t="s">
        <v>123</v>
      </c>
      <c r="S44" s="109" t="s">
        <v>45</v>
      </c>
      <c r="U44" s="155"/>
      <c r="V44" s="137">
        <v>0</v>
      </c>
      <c r="W44" s="155"/>
      <c r="X44" s="155"/>
      <c r="Y44" s="155">
        <v>0</v>
      </c>
      <c r="Z44" s="155">
        <v>0</v>
      </c>
      <c r="AA44" s="154" t="s">
        <v>30</v>
      </c>
      <c r="AB44" s="154" t="s">
        <v>30</v>
      </c>
    </row>
    <row r="45" spans="1:28" s="109" customFormat="1" ht="19.5" customHeight="1">
      <c r="A45" s="105"/>
      <c r="B45" s="106">
        <v>3</v>
      </c>
      <c r="C45" s="107" t="s">
        <v>53</v>
      </c>
      <c r="D45" s="106" t="s">
        <v>45</v>
      </c>
      <c r="E45" s="108"/>
      <c r="F45" s="160"/>
      <c r="G45" s="160">
        <f>F45</f>
        <v>0</v>
      </c>
      <c r="H45" s="161"/>
      <c r="I45" s="178"/>
      <c r="J45" s="178">
        <f>I45</f>
        <v>0</v>
      </c>
      <c r="K45" s="152" t="e">
        <f>'[2]GLANCE'!H44</f>
        <v>#REF!</v>
      </c>
      <c r="L45" s="179" t="s">
        <v>30</v>
      </c>
      <c r="M45" s="180" t="s">
        <v>30</v>
      </c>
      <c r="P45" s="109">
        <v>3</v>
      </c>
      <c r="Q45" s="109" t="s">
        <v>53</v>
      </c>
      <c r="R45" s="109" t="s">
        <v>123</v>
      </c>
      <c r="S45" s="109" t="s">
        <v>45</v>
      </c>
      <c r="U45" s="155"/>
      <c r="V45" s="137">
        <v>0</v>
      </c>
      <c r="W45" s="155"/>
      <c r="X45" s="155"/>
      <c r="Y45" s="155">
        <v>0</v>
      </c>
      <c r="Z45" s="155">
        <v>0</v>
      </c>
      <c r="AA45" s="154" t="s">
        <v>30</v>
      </c>
      <c r="AB45" s="154" t="s">
        <v>30</v>
      </c>
    </row>
    <row r="46" spans="1:17" ht="19.5" customHeight="1" thickBot="1">
      <c r="A46" s="181"/>
      <c r="B46" s="182"/>
      <c r="C46" s="183" t="s">
        <v>54</v>
      </c>
      <c r="D46" s="182"/>
      <c r="E46" s="184"/>
      <c r="F46" s="184"/>
      <c r="G46" s="184"/>
      <c r="H46" s="184"/>
      <c r="I46" s="184"/>
      <c r="J46" s="184"/>
      <c r="K46" s="184"/>
      <c r="L46" s="184"/>
      <c r="M46" s="185"/>
      <c r="Q46" s="123" t="s">
        <v>54</v>
      </c>
    </row>
    <row r="47" spans="1:15" ht="18" customHeight="1">
      <c r="A47" s="306" t="s">
        <v>6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8"/>
      <c r="O47" s="123" t="s">
        <v>6</v>
      </c>
    </row>
    <row r="48" spans="1:27" ht="18" customHeight="1">
      <c r="A48" s="309" t="s">
        <v>55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4" t="s">
        <v>56</v>
      </c>
      <c r="M48" s="315"/>
      <c r="O48" s="123" t="s">
        <v>55</v>
      </c>
      <c r="AA48" s="123" t="s">
        <v>56</v>
      </c>
    </row>
    <row r="49" spans="1:27" ht="15.75" customHeight="1">
      <c r="A49" s="91"/>
      <c r="B49" s="66"/>
      <c r="C49" s="102"/>
      <c r="D49" s="66"/>
      <c r="E49" s="122"/>
      <c r="F49" s="310" t="str">
        <f>F33</f>
        <v>Current Year 18-19</v>
      </c>
      <c r="G49" s="310"/>
      <c r="H49" s="102"/>
      <c r="I49" s="310" t="str">
        <f>I33</f>
        <v>Previous Year 17-18</v>
      </c>
      <c r="J49" s="310"/>
      <c r="K49" s="102"/>
      <c r="L49" s="310" t="s">
        <v>9</v>
      </c>
      <c r="M49" s="311"/>
      <c r="U49" s="123" t="s">
        <v>178</v>
      </c>
      <c r="X49" s="123" t="s">
        <v>177</v>
      </c>
      <c r="AA49" s="123" t="s">
        <v>9</v>
      </c>
    </row>
    <row r="50" spans="1:28" ht="37.5">
      <c r="A50" s="91"/>
      <c r="B50" s="66"/>
      <c r="C50" s="102"/>
      <c r="D50" s="66"/>
      <c r="E50" s="122"/>
      <c r="F50" s="126" t="s">
        <v>10</v>
      </c>
      <c r="G50" s="66" t="s">
        <v>11</v>
      </c>
      <c r="H50" s="66"/>
      <c r="I50" s="126" t="s">
        <v>10</v>
      </c>
      <c r="J50" s="66" t="s">
        <v>11</v>
      </c>
      <c r="K50" s="102"/>
      <c r="L50" s="126" t="s">
        <v>10</v>
      </c>
      <c r="M50" s="92" t="s">
        <v>11</v>
      </c>
      <c r="U50" s="123" t="s">
        <v>10</v>
      </c>
      <c r="V50" s="124" t="s">
        <v>11</v>
      </c>
      <c r="X50" s="123" t="s">
        <v>10</v>
      </c>
      <c r="Y50" s="123" t="s">
        <v>11</v>
      </c>
      <c r="AA50" s="123" t="s">
        <v>10</v>
      </c>
      <c r="AB50" s="123" t="s">
        <v>11</v>
      </c>
    </row>
    <row r="51" spans="1:28" ht="19.5" customHeight="1">
      <c r="A51" s="186"/>
      <c r="B51" s="66">
        <v>1</v>
      </c>
      <c r="C51" s="102" t="s">
        <v>57</v>
      </c>
      <c r="D51" s="66" t="s">
        <v>58</v>
      </c>
      <c r="E51" s="122"/>
      <c r="F51" s="160">
        <v>3809.3703111880004</v>
      </c>
      <c r="G51" s="160">
        <v>7446.740780747</v>
      </c>
      <c r="H51" s="122"/>
      <c r="I51" s="134">
        <v>2778.2569987980005</v>
      </c>
      <c r="J51" s="134">
        <v>5619.636998798001</v>
      </c>
      <c r="K51" s="134" t="e">
        <f>'[2]GLANCE'!H50</f>
        <v>#REF!</v>
      </c>
      <c r="L51" s="134" t="s">
        <v>30</v>
      </c>
      <c r="M51" s="157" t="s">
        <v>30</v>
      </c>
      <c r="O51" s="187">
        <f>G51-F51-V51</f>
        <v>0</v>
      </c>
      <c r="P51" s="123">
        <v>1</v>
      </c>
      <c r="Q51" s="123" t="s">
        <v>57</v>
      </c>
      <c r="R51" s="123">
        <v>70</v>
      </c>
      <c r="S51" s="123" t="s">
        <v>58</v>
      </c>
      <c r="U51" s="133">
        <v>3637.3704695589995</v>
      </c>
      <c r="V51" s="137">
        <v>3637.3704695589995</v>
      </c>
      <c r="X51" s="133">
        <v>2841.383978824</v>
      </c>
      <c r="Y51" s="133">
        <v>2841.383978824</v>
      </c>
      <c r="Z51" s="133">
        <v>0</v>
      </c>
      <c r="AA51" s="133" t="s">
        <v>30</v>
      </c>
      <c r="AB51" s="133" t="s">
        <v>30</v>
      </c>
    </row>
    <row r="52" spans="1:28" ht="19.5" customHeight="1">
      <c r="A52" s="91"/>
      <c r="B52" s="66">
        <v>2</v>
      </c>
      <c r="C52" s="102" t="s">
        <v>59</v>
      </c>
      <c r="D52" s="66" t="s">
        <v>58</v>
      </c>
      <c r="E52" s="122"/>
      <c r="F52" s="160">
        <v>249.38835627800003</v>
      </c>
      <c r="G52" s="160">
        <v>433.91916326300003</v>
      </c>
      <c r="H52" s="122"/>
      <c r="I52" s="160">
        <v>165.24521534499996</v>
      </c>
      <c r="J52" s="160">
        <v>323.735215345</v>
      </c>
      <c r="K52" s="134" t="e">
        <f>'[2]GLANCE'!H51</f>
        <v>#REF!</v>
      </c>
      <c r="L52" s="134" t="s">
        <v>30</v>
      </c>
      <c r="M52" s="157" t="s">
        <v>30</v>
      </c>
      <c r="O52" s="187">
        <f aca="true" t="shared" si="2" ref="O52:O67">G52-F52-V52</f>
        <v>0</v>
      </c>
      <c r="P52" s="123">
        <v>2</v>
      </c>
      <c r="Q52" s="123" t="s">
        <v>59</v>
      </c>
      <c r="R52" s="123" t="s">
        <v>121</v>
      </c>
      <c r="S52" s="123" t="s">
        <v>58</v>
      </c>
      <c r="U52" s="133">
        <v>184.530806985</v>
      </c>
      <c r="V52" s="137">
        <v>184.530806985</v>
      </c>
      <c r="X52" s="133">
        <v>158.491633799</v>
      </c>
      <c r="Y52" s="133">
        <v>158.491633799</v>
      </c>
      <c r="Z52" s="133">
        <v>0</v>
      </c>
      <c r="AA52" s="133" t="s">
        <v>30</v>
      </c>
      <c r="AB52" s="133" t="s">
        <v>30</v>
      </c>
    </row>
    <row r="53" spans="1:28" ht="19.5" customHeight="1">
      <c r="A53" s="91"/>
      <c r="B53" s="66">
        <v>3</v>
      </c>
      <c r="C53" s="102" t="s">
        <v>60</v>
      </c>
      <c r="D53" s="66" t="s">
        <v>58</v>
      </c>
      <c r="E53" s="122"/>
      <c r="F53" s="160">
        <v>7.059735026</v>
      </c>
      <c r="G53" s="160">
        <v>12.577766754</v>
      </c>
      <c r="H53" s="122"/>
      <c r="I53" s="160">
        <v>7.662069554000001</v>
      </c>
      <c r="J53" s="160">
        <v>13.212069554000001</v>
      </c>
      <c r="K53" s="134" t="e">
        <f>'[2]GLANCE'!H52</f>
        <v>#REF!</v>
      </c>
      <c r="L53" s="134" t="s">
        <v>30</v>
      </c>
      <c r="M53" s="157" t="s">
        <v>30</v>
      </c>
      <c r="O53" s="187">
        <f t="shared" si="2"/>
        <v>0</v>
      </c>
      <c r="P53" s="123">
        <v>3</v>
      </c>
      <c r="Q53" s="123" t="s">
        <v>60</v>
      </c>
      <c r="R53" s="123">
        <v>78</v>
      </c>
      <c r="S53" s="123" t="s">
        <v>58</v>
      </c>
      <c r="U53" s="133">
        <v>5.518031728</v>
      </c>
      <c r="V53" s="137">
        <v>5.518031728</v>
      </c>
      <c r="X53" s="133">
        <v>5.552345754</v>
      </c>
      <c r="Y53" s="133">
        <v>5.552345754</v>
      </c>
      <c r="Z53" s="133">
        <v>0</v>
      </c>
      <c r="AA53" s="133" t="s">
        <v>30</v>
      </c>
      <c r="AB53" s="133" t="s">
        <v>30</v>
      </c>
    </row>
    <row r="54" spans="1:28" ht="19.5" customHeight="1">
      <c r="A54" s="91"/>
      <c r="B54" s="66">
        <v>4</v>
      </c>
      <c r="C54" s="102" t="s">
        <v>61</v>
      </c>
      <c r="D54" s="66" t="s">
        <v>58</v>
      </c>
      <c r="E54" s="122"/>
      <c r="F54" s="160">
        <v>36.227231863</v>
      </c>
      <c r="G54" s="160">
        <v>63.544451474</v>
      </c>
      <c r="H54" s="122"/>
      <c r="I54" s="160">
        <v>33.41307110299999</v>
      </c>
      <c r="J54" s="160">
        <v>63.513071102999994</v>
      </c>
      <c r="K54" s="134" t="e">
        <f>'[2]GLANCE'!H53</f>
        <v>#REF!</v>
      </c>
      <c r="L54" s="134" t="s">
        <v>30</v>
      </c>
      <c r="M54" s="157" t="s">
        <v>30</v>
      </c>
      <c r="O54" s="187">
        <f t="shared" si="2"/>
        <v>0</v>
      </c>
      <c r="P54" s="123">
        <v>4</v>
      </c>
      <c r="Q54" s="123" t="s">
        <v>61</v>
      </c>
      <c r="R54" s="123">
        <v>74</v>
      </c>
      <c r="S54" s="123" t="s">
        <v>58</v>
      </c>
      <c r="U54" s="133">
        <v>27.317219611000002</v>
      </c>
      <c r="V54" s="137">
        <v>27.317219611000002</v>
      </c>
      <c r="X54" s="133">
        <v>30.098924061</v>
      </c>
      <c r="Y54" s="133">
        <v>30.098924061</v>
      </c>
      <c r="Z54" s="133">
        <v>0</v>
      </c>
      <c r="AA54" s="133" t="s">
        <v>30</v>
      </c>
      <c r="AB54" s="133" t="s">
        <v>30</v>
      </c>
    </row>
    <row r="55" spans="1:28" ht="19.5" customHeight="1">
      <c r="A55" s="91"/>
      <c r="B55" s="66">
        <v>5</v>
      </c>
      <c r="C55" s="102" t="s">
        <v>62</v>
      </c>
      <c r="D55" s="66" t="s">
        <v>58</v>
      </c>
      <c r="E55" s="122"/>
      <c r="F55" s="160">
        <v>204.258822388</v>
      </c>
      <c r="G55" s="160">
        <v>392.672892571</v>
      </c>
      <c r="H55" s="122"/>
      <c r="I55" s="160">
        <v>176.04722258299998</v>
      </c>
      <c r="J55" s="160">
        <v>346.077222583</v>
      </c>
      <c r="K55" s="134" t="e">
        <f>'[2]GLANCE'!H54</f>
        <v>#REF!</v>
      </c>
      <c r="L55" s="134" t="s">
        <v>30</v>
      </c>
      <c r="M55" s="157" t="s">
        <v>30</v>
      </c>
      <c r="O55" s="187">
        <f t="shared" si="2"/>
        <v>0</v>
      </c>
      <c r="P55" s="123">
        <v>5</v>
      </c>
      <c r="Q55" s="123" t="s">
        <v>62</v>
      </c>
      <c r="R55" s="123">
        <v>77</v>
      </c>
      <c r="S55" s="123" t="s">
        <v>58</v>
      </c>
      <c r="U55" s="133">
        <v>188.41407018299998</v>
      </c>
      <c r="V55" s="137">
        <v>188.41407018299998</v>
      </c>
      <c r="X55" s="133">
        <v>170.032226361</v>
      </c>
      <c r="Y55" s="133">
        <v>170.032226361</v>
      </c>
      <c r="Z55" s="133">
        <v>0</v>
      </c>
      <c r="AA55" s="133" t="s">
        <v>30</v>
      </c>
      <c r="AB55" s="133" t="s">
        <v>30</v>
      </c>
    </row>
    <row r="56" spans="1:28" ht="19.5" customHeight="1">
      <c r="A56" s="91"/>
      <c r="B56" s="66">
        <v>6</v>
      </c>
      <c r="C56" s="102" t="s">
        <v>63</v>
      </c>
      <c r="D56" s="66" t="s">
        <v>58</v>
      </c>
      <c r="E56" s="122"/>
      <c r="F56" s="160">
        <v>37.22757388300001</v>
      </c>
      <c r="G56" s="160">
        <v>67.55294050200001</v>
      </c>
      <c r="H56" s="122"/>
      <c r="I56" s="160">
        <v>34.196317341</v>
      </c>
      <c r="J56" s="160">
        <v>65.93631734099999</v>
      </c>
      <c r="K56" s="134" t="e">
        <f>'[2]GLANCE'!H55</f>
        <v>#REF!</v>
      </c>
      <c r="L56" s="134" t="s">
        <v>30</v>
      </c>
      <c r="M56" s="157" t="s">
        <v>30</v>
      </c>
      <c r="O56" s="187">
        <f t="shared" si="2"/>
        <v>0</v>
      </c>
      <c r="P56" s="123">
        <v>6</v>
      </c>
      <c r="Q56" s="123" t="s">
        <v>63</v>
      </c>
      <c r="R56" s="123" t="s">
        <v>122</v>
      </c>
      <c r="S56" s="123" t="s">
        <v>58</v>
      </c>
      <c r="U56" s="133">
        <v>30.325366619</v>
      </c>
      <c r="V56" s="137">
        <v>30.325366619</v>
      </c>
      <c r="X56" s="133">
        <v>31.744119686000005</v>
      </c>
      <c r="Y56" s="133">
        <v>31.744119686000005</v>
      </c>
      <c r="Z56" s="133">
        <v>0</v>
      </c>
      <c r="AA56" s="133" t="s">
        <v>30</v>
      </c>
      <c r="AB56" s="133" t="s">
        <v>30</v>
      </c>
    </row>
    <row r="57" spans="1:28" ht="19.5" customHeight="1">
      <c r="A57" s="91"/>
      <c r="B57" s="66">
        <v>7</v>
      </c>
      <c r="C57" s="102" t="s">
        <v>64</v>
      </c>
      <c r="D57" s="66" t="s">
        <v>58</v>
      </c>
      <c r="E57" s="122"/>
      <c r="F57" s="160">
        <v>1.7773101389999995</v>
      </c>
      <c r="G57" s="160">
        <v>4.380455183</v>
      </c>
      <c r="H57" s="122"/>
      <c r="I57" s="160">
        <v>5.228552956</v>
      </c>
      <c r="J57" s="160">
        <v>7.448552956</v>
      </c>
      <c r="K57" s="134" t="e">
        <f>'[2]GLANCE'!H56</f>
        <v>#REF!</v>
      </c>
      <c r="L57" s="134" t="s">
        <v>30</v>
      </c>
      <c r="M57" s="157" t="s">
        <v>30</v>
      </c>
      <c r="O57" s="187">
        <f t="shared" si="2"/>
        <v>0</v>
      </c>
      <c r="P57" s="123">
        <v>7</v>
      </c>
      <c r="Q57" s="123" t="s">
        <v>64</v>
      </c>
      <c r="R57" s="123">
        <v>79</v>
      </c>
      <c r="S57" s="123" t="s">
        <v>58</v>
      </c>
      <c r="U57" s="133">
        <v>2.603145044</v>
      </c>
      <c r="V57" s="137">
        <v>2.603145044</v>
      </c>
      <c r="X57" s="133">
        <v>2.217621841</v>
      </c>
      <c r="Y57" s="133">
        <v>2.217621841</v>
      </c>
      <c r="Z57" s="133">
        <v>0</v>
      </c>
      <c r="AA57" s="133" t="s">
        <v>30</v>
      </c>
      <c r="AB57" s="133" t="s">
        <v>30</v>
      </c>
    </row>
    <row r="58" spans="1:28" ht="19.5" customHeight="1">
      <c r="A58" s="105"/>
      <c r="B58" s="66">
        <v>8</v>
      </c>
      <c r="C58" s="107" t="s">
        <v>65</v>
      </c>
      <c r="D58" s="106" t="s">
        <v>58</v>
      </c>
      <c r="E58" s="108"/>
      <c r="F58" s="188">
        <f aca="true" t="shared" si="3" ref="F58:K58">SUM(F51:F57)</f>
        <v>4345.309340765001</v>
      </c>
      <c r="G58" s="188">
        <f t="shared" si="3"/>
        <v>8421.388450494</v>
      </c>
      <c r="H58" s="188">
        <f t="shared" si="3"/>
        <v>0</v>
      </c>
      <c r="I58" s="188">
        <f t="shared" si="3"/>
        <v>3200.0494476800004</v>
      </c>
      <c r="J58" s="188">
        <f t="shared" si="3"/>
        <v>6439.55944768</v>
      </c>
      <c r="K58" s="160" t="e">
        <f t="shared" si="3"/>
        <v>#REF!</v>
      </c>
      <c r="L58" s="134" t="s">
        <v>30</v>
      </c>
      <c r="M58" s="157" t="s">
        <v>30</v>
      </c>
      <c r="N58" s="109"/>
      <c r="O58" s="187">
        <f t="shared" si="2"/>
        <v>0</v>
      </c>
      <c r="P58" s="109">
        <v>8</v>
      </c>
      <c r="Q58" s="123" t="s">
        <v>65</v>
      </c>
      <c r="S58" s="123" t="s">
        <v>58</v>
      </c>
      <c r="U58" s="133">
        <v>4076.0791097289994</v>
      </c>
      <c r="V58" s="137">
        <v>4076.0791097289994</v>
      </c>
      <c r="W58" s="133">
        <v>0</v>
      </c>
      <c r="X58" s="133">
        <v>3239.520850326</v>
      </c>
      <c r="Y58" s="133">
        <v>3239.520850326</v>
      </c>
      <c r="Z58" s="133">
        <v>0</v>
      </c>
      <c r="AA58" s="133" t="s">
        <v>30</v>
      </c>
      <c r="AB58" s="133" t="s">
        <v>30</v>
      </c>
    </row>
    <row r="59" spans="1:28" ht="19.5" customHeight="1">
      <c r="A59" s="105"/>
      <c r="B59" s="66">
        <v>7</v>
      </c>
      <c r="C59" s="102" t="s">
        <v>66</v>
      </c>
      <c r="D59" s="106" t="s">
        <v>58</v>
      </c>
      <c r="E59" s="108"/>
      <c r="F59" s="160">
        <v>498.6096641679993</v>
      </c>
      <c r="G59" s="160">
        <v>925.3326247389984</v>
      </c>
      <c r="H59" s="108"/>
      <c r="I59" s="160">
        <v>318.9310258750008</v>
      </c>
      <c r="J59" s="134">
        <v>591.8810258750008</v>
      </c>
      <c r="K59" s="134" t="s">
        <v>30</v>
      </c>
      <c r="L59" s="134" t="s">
        <v>30</v>
      </c>
      <c r="M59" s="157" t="s">
        <v>30</v>
      </c>
      <c r="N59" s="121" t="e">
        <f>SUMIF(#REF!,GLANCE!#REF!,#REF!)-SUMIF(#REF!,GLANCE!#REF!,#REF!)</f>
        <v>#REF!</v>
      </c>
      <c r="O59" s="187">
        <f t="shared" si="2"/>
        <v>0</v>
      </c>
      <c r="P59" s="109">
        <v>7</v>
      </c>
      <c r="Q59" s="123" t="s">
        <v>66</v>
      </c>
      <c r="R59" s="123" t="s">
        <v>115</v>
      </c>
      <c r="S59" s="123" t="s">
        <v>58</v>
      </c>
      <c r="U59" s="133">
        <v>426.72296057099913</v>
      </c>
      <c r="V59" s="137">
        <v>426.72296057099913</v>
      </c>
      <c r="X59" s="133">
        <v>272.9460783729996</v>
      </c>
      <c r="Y59" s="133">
        <v>272.9460783729996</v>
      </c>
      <c r="Z59" s="133" t="s">
        <v>30</v>
      </c>
      <c r="AA59" s="133" t="s">
        <v>30</v>
      </c>
      <c r="AB59" s="133" t="s">
        <v>30</v>
      </c>
    </row>
    <row r="60" spans="1:28" ht="19.5" customHeight="1">
      <c r="A60" s="91"/>
      <c r="B60" s="66">
        <v>8</v>
      </c>
      <c r="C60" s="102" t="s">
        <v>67</v>
      </c>
      <c r="D60" s="66" t="s">
        <v>58</v>
      </c>
      <c r="E60" s="122"/>
      <c r="F60" s="160">
        <v>0</v>
      </c>
      <c r="G60" s="160">
        <v>0</v>
      </c>
      <c r="H60" s="122"/>
      <c r="I60" s="160">
        <v>0</v>
      </c>
      <c r="J60" s="134">
        <v>0</v>
      </c>
      <c r="K60" s="134" t="s">
        <v>30</v>
      </c>
      <c r="L60" s="134" t="s">
        <v>30</v>
      </c>
      <c r="M60" s="157" t="s">
        <v>30</v>
      </c>
      <c r="O60" s="187">
        <f t="shared" si="2"/>
        <v>0</v>
      </c>
      <c r="P60" s="123">
        <v>8</v>
      </c>
      <c r="Q60" s="123" t="s">
        <v>67</v>
      </c>
      <c r="S60" s="123" t="s">
        <v>58</v>
      </c>
      <c r="U60" s="133">
        <v>0</v>
      </c>
      <c r="V60" s="137">
        <v>0</v>
      </c>
      <c r="X60" s="133">
        <v>0</v>
      </c>
      <c r="Y60" s="133">
        <v>0</v>
      </c>
      <c r="Z60" s="133" t="s">
        <v>30</v>
      </c>
      <c r="AA60" s="133" t="s">
        <v>30</v>
      </c>
      <c r="AB60" s="133" t="s">
        <v>30</v>
      </c>
    </row>
    <row r="61" spans="1:28" ht="19.5" customHeight="1">
      <c r="A61" s="91"/>
      <c r="B61" s="66">
        <v>9</v>
      </c>
      <c r="C61" s="102" t="s">
        <v>68</v>
      </c>
      <c r="D61" s="66" t="s">
        <v>58</v>
      </c>
      <c r="E61" s="122"/>
      <c r="F61" s="160">
        <v>41.50525651299999</v>
      </c>
      <c r="G61" s="160">
        <v>76.929835343</v>
      </c>
      <c r="H61" s="122"/>
      <c r="I61" s="160">
        <v>23.328309647999998</v>
      </c>
      <c r="J61" s="160">
        <v>47.448309648</v>
      </c>
      <c r="K61" s="134" t="s">
        <v>30</v>
      </c>
      <c r="L61" s="134" t="s">
        <v>30</v>
      </c>
      <c r="M61" s="157" t="s">
        <v>30</v>
      </c>
      <c r="N61" s="189" t="s">
        <v>109</v>
      </c>
      <c r="O61" s="187">
        <f t="shared" si="2"/>
        <v>0</v>
      </c>
      <c r="P61" s="123">
        <v>9</v>
      </c>
      <c r="Q61" s="123" t="s">
        <v>68</v>
      </c>
      <c r="R61" s="123" t="s">
        <v>116</v>
      </c>
      <c r="S61" s="123" t="s">
        <v>58</v>
      </c>
      <c r="U61" s="133">
        <v>35.42457883</v>
      </c>
      <c r="V61" s="137">
        <v>35.42457883</v>
      </c>
      <c r="X61" s="133">
        <v>24.116230341999998</v>
      </c>
      <c r="Y61" s="133">
        <v>24.116230341999998</v>
      </c>
      <c r="Z61" s="133" t="s">
        <v>30</v>
      </c>
      <c r="AA61" s="133" t="s">
        <v>30</v>
      </c>
      <c r="AB61" s="133" t="s">
        <v>30</v>
      </c>
    </row>
    <row r="62" spans="1:28" ht="19.5" customHeight="1">
      <c r="A62" s="91"/>
      <c r="B62" s="66">
        <v>10</v>
      </c>
      <c r="C62" s="102" t="s">
        <v>69</v>
      </c>
      <c r="D62" s="66" t="s">
        <v>58</v>
      </c>
      <c r="E62" s="122"/>
      <c r="F62" s="160">
        <v>0</v>
      </c>
      <c r="G62" s="160">
        <v>0</v>
      </c>
      <c r="H62" s="122"/>
      <c r="I62" s="160">
        <v>0</v>
      </c>
      <c r="J62" s="134">
        <v>0</v>
      </c>
      <c r="K62" s="134"/>
      <c r="L62" s="134" t="s">
        <v>30</v>
      </c>
      <c r="M62" s="157" t="s">
        <v>30</v>
      </c>
      <c r="O62" s="187">
        <f t="shared" si="2"/>
        <v>0</v>
      </c>
      <c r="P62" s="123">
        <v>10</v>
      </c>
      <c r="Q62" s="123" t="s">
        <v>69</v>
      </c>
      <c r="S62" s="123" t="s">
        <v>58</v>
      </c>
      <c r="U62" s="133">
        <v>0</v>
      </c>
      <c r="V62" s="137">
        <v>0</v>
      </c>
      <c r="X62" s="133">
        <v>0</v>
      </c>
      <c r="Y62" s="133">
        <v>0</v>
      </c>
      <c r="Z62" s="133"/>
      <c r="AA62" s="133" t="s">
        <v>30</v>
      </c>
      <c r="AB62" s="133" t="s">
        <v>30</v>
      </c>
    </row>
    <row r="63" spans="1:28" ht="19.5" customHeight="1">
      <c r="A63" s="91"/>
      <c r="B63" s="66">
        <v>11</v>
      </c>
      <c r="C63" s="102" t="s">
        <v>70</v>
      </c>
      <c r="D63" s="66" t="s">
        <v>58</v>
      </c>
      <c r="E63" s="122"/>
      <c r="F63" s="160">
        <v>2700.1482432879993</v>
      </c>
      <c r="G63" s="160">
        <v>5641.046096431</v>
      </c>
      <c r="H63" s="190"/>
      <c r="I63" s="160">
        <v>2291.7235206699997</v>
      </c>
      <c r="J63" s="160">
        <v>5208.26352067</v>
      </c>
      <c r="K63" s="134" t="s">
        <v>30</v>
      </c>
      <c r="L63" s="134" t="s">
        <v>30</v>
      </c>
      <c r="M63" s="157" t="s">
        <v>30</v>
      </c>
      <c r="O63" s="187">
        <f t="shared" si="2"/>
        <v>0</v>
      </c>
      <c r="P63" s="123">
        <v>11</v>
      </c>
      <c r="Q63" s="123" t="s">
        <v>70</v>
      </c>
      <c r="S63" s="123" t="s">
        <v>58</v>
      </c>
      <c r="U63" s="133">
        <v>2940.8978531430002</v>
      </c>
      <c r="V63" s="137">
        <v>2940.8978531430002</v>
      </c>
      <c r="W63" s="133"/>
      <c r="X63" s="133">
        <v>2916.54373569</v>
      </c>
      <c r="Y63" s="133">
        <v>2916.54373569</v>
      </c>
      <c r="Z63" s="133" t="s">
        <v>30</v>
      </c>
      <c r="AA63" s="133" t="s">
        <v>30</v>
      </c>
      <c r="AB63" s="133" t="s">
        <v>30</v>
      </c>
    </row>
    <row r="64" spans="1:28" ht="19.5" customHeight="1">
      <c r="A64" s="91"/>
      <c r="B64" s="66">
        <v>12</v>
      </c>
      <c r="C64" s="102" t="s">
        <v>71</v>
      </c>
      <c r="D64" s="66" t="s">
        <v>58</v>
      </c>
      <c r="E64" s="122"/>
      <c r="F64" s="160">
        <v>0</v>
      </c>
      <c r="G64" s="160">
        <v>0</v>
      </c>
      <c r="H64" s="190"/>
      <c r="I64" s="160">
        <v>0</v>
      </c>
      <c r="J64" s="134">
        <v>0</v>
      </c>
      <c r="K64" s="134" t="s">
        <v>30</v>
      </c>
      <c r="L64" s="134" t="s">
        <v>30</v>
      </c>
      <c r="M64" s="157" t="s">
        <v>30</v>
      </c>
      <c r="O64" s="187">
        <f t="shared" si="2"/>
        <v>0</v>
      </c>
      <c r="P64" s="123">
        <v>12</v>
      </c>
      <c r="Q64" s="123" t="s">
        <v>71</v>
      </c>
      <c r="S64" s="123" t="s">
        <v>58</v>
      </c>
      <c r="U64" s="133">
        <v>0</v>
      </c>
      <c r="V64" s="137">
        <v>0</v>
      </c>
      <c r="W64" s="133"/>
      <c r="X64" s="133">
        <v>0</v>
      </c>
      <c r="Y64" s="133">
        <v>0</v>
      </c>
      <c r="Z64" s="133" t="s">
        <v>30</v>
      </c>
      <c r="AA64" s="133" t="s">
        <v>30</v>
      </c>
      <c r="AB64" s="133" t="s">
        <v>30</v>
      </c>
    </row>
    <row r="65" spans="1:28" ht="19.5" customHeight="1">
      <c r="A65" s="91"/>
      <c r="B65" s="66">
        <v>13</v>
      </c>
      <c r="C65" s="102" t="s">
        <v>72</v>
      </c>
      <c r="D65" s="66" t="s">
        <v>58</v>
      </c>
      <c r="E65" s="122"/>
      <c r="F65" s="160">
        <v>0</v>
      </c>
      <c r="G65" s="160">
        <v>0</v>
      </c>
      <c r="H65" s="190"/>
      <c r="I65" s="160">
        <v>0</v>
      </c>
      <c r="J65" s="134">
        <v>0</v>
      </c>
      <c r="K65" s="134" t="s">
        <v>30</v>
      </c>
      <c r="L65" s="134" t="s">
        <v>30</v>
      </c>
      <c r="M65" s="157" t="s">
        <v>30</v>
      </c>
      <c r="O65" s="187">
        <f t="shared" si="2"/>
        <v>0</v>
      </c>
      <c r="P65" s="123">
        <v>13</v>
      </c>
      <c r="Q65" s="123" t="s">
        <v>72</v>
      </c>
      <c r="S65" s="123" t="s">
        <v>58</v>
      </c>
      <c r="U65" s="133">
        <v>0</v>
      </c>
      <c r="V65" s="137">
        <v>0</v>
      </c>
      <c r="W65" s="133"/>
      <c r="X65" s="133">
        <v>0</v>
      </c>
      <c r="Y65" s="133">
        <v>0</v>
      </c>
      <c r="Z65" s="133" t="s">
        <v>30</v>
      </c>
      <c r="AA65" s="133" t="s">
        <v>30</v>
      </c>
      <c r="AB65" s="133" t="s">
        <v>30</v>
      </c>
    </row>
    <row r="66" spans="1:28" ht="19.5" customHeight="1">
      <c r="A66" s="91"/>
      <c r="B66" s="66"/>
      <c r="C66" s="102"/>
      <c r="D66" s="66"/>
      <c r="E66" s="122"/>
      <c r="F66" s="160"/>
      <c r="G66" s="190"/>
      <c r="H66" s="190"/>
      <c r="I66" s="134"/>
      <c r="J66" s="134">
        <f>I66</f>
        <v>0</v>
      </c>
      <c r="K66" s="134"/>
      <c r="L66" s="134" t="s">
        <v>30</v>
      </c>
      <c r="M66" s="157" t="s">
        <v>30</v>
      </c>
      <c r="O66" s="187">
        <f t="shared" si="2"/>
        <v>0</v>
      </c>
      <c r="U66" s="133"/>
      <c r="V66" s="137"/>
      <c r="W66" s="133"/>
      <c r="X66" s="133"/>
      <c r="Y66" s="133">
        <v>0</v>
      </c>
      <c r="Z66" s="133"/>
      <c r="AA66" s="133" t="s">
        <v>30</v>
      </c>
      <c r="AB66" s="133" t="s">
        <v>30</v>
      </c>
    </row>
    <row r="67" spans="1:28" s="104" customFormat="1" ht="19.5" customHeight="1">
      <c r="A67" s="91"/>
      <c r="B67" s="66">
        <v>14</v>
      </c>
      <c r="C67" s="102" t="s">
        <v>73</v>
      </c>
      <c r="D67" s="66"/>
      <c r="E67" s="102"/>
      <c r="F67" s="140">
        <f>SUM(F59:F66)</f>
        <v>3240.2631639689985</v>
      </c>
      <c r="G67" s="140">
        <f>SUM(G59:G66)</f>
        <v>6643.308556512998</v>
      </c>
      <c r="H67" s="102"/>
      <c r="I67" s="140">
        <f>SUM(I59:I66)</f>
        <v>2633.9828561930008</v>
      </c>
      <c r="J67" s="140">
        <f>SUM(J59:J66)</f>
        <v>5847.592856193</v>
      </c>
      <c r="K67" s="140">
        <f>SUM(K59:K66)</f>
        <v>0</v>
      </c>
      <c r="L67" s="140" t="s">
        <v>30</v>
      </c>
      <c r="M67" s="191" t="s">
        <v>30</v>
      </c>
      <c r="O67" s="187">
        <f t="shared" si="2"/>
        <v>0</v>
      </c>
      <c r="P67" s="104">
        <v>14</v>
      </c>
      <c r="Q67" s="104" t="s">
        <v>73</v>
      </c>
      <c r="U67" s="192">
        <v>3403.0453925439992</v>
      </c>
      <c r="V67" s="193">
        <v>3403.0453925439992</v>
      </c>
      <c r="X67" s="192">
        <v>3213.606044405</v>
      </c>
      <c r="Y67" s="192">
        <v>3213.606044405</v>
      </c>
      <c r="Z67" s="192">
        <v>0</v>
      </c>
      <c r="AA67" s="192" t="s">
        <v>30</v>
      </c>
      <c r="AB67" s="192" t="s">
        <v>30</v>
      </c>
    </row>
    <row r="68" spans="1:28" ht="19.5" customHeight="1">
      <c r="A68" s="91"/>
      <c r="B68" s="66">
        <v>14</v>
      </c>
      <c r="C68" s="102" t="s">
        <v>74</v>
      </c>
      <c r="D68" s="66" t="s">
        <v>29</v>
      </c>
      <c r="E68" s="122"/>
      <c r="F68" s="194">
        <f>F51/F58</f>
        <v>0.876662629159873</v>
      </c>
      <c r="G68" s="194">
        <f>G51/G58</f>
        <v>0.8842652045471401</v>
      </c>
      <c r="H68" s="194" t="e">
        <f>H51/H58</f>
        <v>#DIV/0!</v>
      </c>
      <c r="I68" s="194">
        <f>I51/I58</f>
        <v>0.868191896475914</v>
      </c>
      <c r="J68" s="194">
        <f>J51/J58</f>
        <v>0.872674139350108</v>
      </c>
      <c r="K68" s="134" t="s">
        <v>30</v>
      </c>
      <c r="L68" s="134" t="s">
        <v>30</v>
      </c>
      <c r="M68" s="157" t="s">
        <v>30</v>
      </c>
      <c r="P68" s="123">
        <v>14</v>
      </c>
      <c r="Q68" s="123" t="s">
        <v>74</v>
      </c>
      <c r="S68" s="123" t="s">
        <v>29</v>
      </c>
      <c r="U68" s="195">
        <v>0.8923699397485031</v>
      </c>
      <c r="V68" s="169">
        <v>0.8923699397485031</v>
      </c>
      <c r="W68" s="195" t="e">
        <v>#DIV/0!</v>
      </c>
      <c r="X68" s="195">
        <v>0.8771000743946641</v>
      </c>
      <c r="Y68" s="195">
        <v>0.8771000743946641</v>
      </c>
      <c r="Z68" s="133" t="s">
        <v>30</v>
      </c>
      <c r="AA68" s="133" t="s">
        <v>30</v>
      </c>
      <c r="AB68" s="133" t="s">
        <v>30</v>
      </c>
    </row>
    <row r="69" spans="1:13" ht="18.75">
      <c r="A69" s="325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7"/>
    </row>
    <row r="70" spans="1:15" ht="19.5" customHeight="1">
      <c r="A70" s="328" t="s">
        <v>54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1"/>
      <c r="O70" s="123" t="s">
        <v>54</v>
      </c>
    </row>
    <row r="71" spans="1:15" ht="19.5" customHeight="1">
      <c r="A71" s="328" t="s">
        <v>75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1"/>
      <c r="O71" s="123" t="s">
        <v>75</v>
      </c>
    </row>
    <row r="72" spans="1:22" s="104" customFormat="1" ht="19.5" customHeight="1">
      <c r="A72" s="91">
        <v>1</v>
      </c>
      <c r="B72" s="319" t="s">
        <v>76</v>
      </c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1"/>
      <c r="O72" s="104">
        <v>1</v>
      </c>
      <c r="P72" s="104" t="s">
        <v>76</v>
      </c>
      <c r="V72" s="196"/>
    </row>
    <row r="73" spans="1:22" s="104" customFormat="1" ht="19.5" customHeight="1">
      <c r="A73" s="91">
        <v>2</v>
      </c>
      <c r="B73" s="319" t="s">
        <v>77</v>
      </c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1"/>
      <c r="O73" s="104">
        <v>2</v>
      </c>
      <c r="P73" s="104" t="s">
        <v>77</v>
      </c>
      <c r="V73" s="196"/>
    </row>
    <row r="74" spans="1:22" s="104" customFormat="1" ht="19.5" customHeight="1">
      <c r="A74" s="91">
        <v>3</v>
      </c>
      <c r="B74" s="319" t="s">
        <v>78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1"/>
      <c r="O74" s="104">
        <v>3</v>
      </c>
      <c r="P74" s="104" t="s">
        <v>78</v>
      </c>
      <c r="V74" s="196"/>
    </row>
    <row r="75" spans="1:22" s="104" customFormat="1" ht="19.5" customHeight="1" thickBot="1">
      <c r="A75" s="181">
        <v>4</v>
      </c>
      <c r="B75" s="322" t="s">
        <v>79</v>
      </c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4"/>
      <c r="O75" s="104">
        <v>4</v>
      </c>
      <c r="P75" s="104" t="s">
        <v>79</v>
      </c>
      <c r="V75" s="196"/>
    </row>
  </sheetData>
  <sheetProtection/>
  <mergeCells count="27">
    <mergeCell ref="A71:M71"/>
    <mergeCell ref="B72:M72"/>
    <mergeCell ref="B73:M73"/>
    <mergeCell ref="F49:G49"/>
    <mergeCell ref="L4:M4"/>
    <mergeCell ref="I4:J4"/>
    <mergeCell ref="A32:K32"/>
    <mergeCell ref="L49:M49"/>
    <mergeCell ref="I33:J33"/>
    <mergeCell ref="B74:M74"/>
    <mergeCell ref="B75:M75"/>
    <mergeCell ref="A69:M69"/>
    <mergeCell ref="A31:M31"/>
    <mergeCell ref="L32:M32"/>
    <mergeCell ref="A47:M47"/>
    <mergeCell ref="A48:K48"/>
    <mergeCell ref="L48:M48"/>
    <mergeCell ref="I49:J49"/>
    <mergeCell ref="A70:M70"/>
    <mergeCell ref="A1:M1"/>
    <mergeCell ref="A2:M2"/>
    <mergeCell ref="A3:E3"/>
    <mergeCell ref="L3:M3"/>
    <mergeCell ref="F33:G33"/>
    <mergeCell ref="F4:G4"/>
    <mergeCell ref="F3:J3"/>
    <mergeCell ref="L33:M33"/>
  </mergeCells>
  <printOptions horizontalCentered="1" verticalCentered="1"/>
  <pageMargins left="0.24" right="0.16" top="0.33" bottom="0.2" header="0.2" footer="0.2"/>
  <pageSetup horizontalDpi="600" verticalDpi="600" orientation="landscape" paperSize="9" scale="95" r:id="rId1"/>
  <rowBreaks count="2" manualBreakCount="2">
    <brk id="30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3" width="30.421875" style="0" customWidth="1"/>
    <col min="4" max="4" width="13.8515625" style="0" customWidth="1"/>
    <col min="5" max="5" width="58.28125" style="0" bestFit="1" customWidth="1"/>
    <col min="6" max="6" width="15.421875" style="0" customWidth="1"/>
    <col min="7" max="7" width="16.421875" style="0" customWidth="1"/>
    <col min="8" max="8" width="15.00390625" style="0" customWidth="1"/>
  </cols>
  <sheetData>
    <row r="1" spans="1:8" ht="23.25">
      <c r="A1" s="333" t="s">
        <v>204</v>
      </c>
      <c r="B1" s="334"/>
      <c r="C1" s="334"/>
      <c r="D1" s="334"/>
      <c r="E1" s="334"/>
      <c r="F1" s="335" t="s">
        <v>205</v>
      </c>
      <c r="G1" s="335"/>
      <c r="H1" s="209"/>
    </row>
    <row r="2" spans="1:8" ht="12.75">
      <c r="A2" s="210"/>
      <c r="B2" s="211"/>
      <c r="C2" s="32"/>
      <c r="D2" s="212"/>
      <c r="E2" s="212"/>
      <c r="F2" s="212"/>
      <c r="G2" s="212"/>
      <c r="H2" s="213"/>
    </row>
    <row r="3" spans="1:8" ht="15.75">
      <c r="A3" s="214"/>
      <c r="B3" s="215"/>
      <c r="C3" s="14"/>
      <c r="D3" s="336" t="s">
        <v>206</v>
      </c>
      <c r="E3" s="336" t="s">
        <v>207</v>
      </c>
      <c r="F3" s="336" t="s">
        <v>208</v>
      </c>
      <c r="G3" s="336"/>
      <c r="H3" s="337" t="s">
        <v>209</v>
      </c>
    </row>
    <row r="4" spans="1:8" ht="47.25">
      <c r="A4" s="214"/>
      <c r="B4" s="215"/>
      <c r="C4" s="14"/>
      <c r="D4" s="336"/>
      <c r="E4" s="336"/>
      <c r="F4" s="215" t="s">
        <v>210</v>
      </c>
      <c r="G4" s="215" t="s">
        <v>211</v>
      </c>
      <c r="H4" s="337"/>
    </row>
    <row r="5" spans="1:8" ht="15.75">
      <c r="A5" s="214" t="s">
        <v>212</v>
      </c>
      <c r="B5" s="215"/>
      <c r="C5" s="14" t="s">
        <v>213</v>
      </c>
      <c r="D5" s="14">
        <v>4</v>
      </c>
      <c r="E5" s="12"/>
      <c r="F5" s="12"/>
      <c r="G5" s="12"/>
      <c r="H5" s="330"/>
    </row>
    <row r="6" spans="1:8" ht="31.5">
      <c r="A6" s="214" t="s">
        <v>214</v>
      </c>
      <c r="B6" s="215"/>
      <c r="C6" s="14" t="s">
        <v>215</v>
      </c>
      <c r="D6" s="14">
        <v>0</v>
      </c>
      <c r="E6" s="12"/>
      <c r="F6" s="12"/>
      <c r="G6" s="12"/>
      <c r="H6" s="331"/>
    </row>
    <row r="7" spans="1:8" ht="47.25">
      <c r="A7" s="214" t="s">
        <v>216</v>
      </c>
      <c r="B7" s="215"/>
      <c r="C7" s="14" t="s">
        <v>217</v>
      </c>
      <c r="D7" s="216">
        <v>2</v>
      </c>
      <c r="E7" s="12"/>
      <c r="F7" s="12"/>
      <c r="G7" s="12"/>
      <c r="H7" s="331"/>
    </row>
    <row r="8" spans="1:8" ht="31.5">
      <c r="A8" s="214" t="s">
        <v>218</v>
      </c>
      <c r="B8" s="215"/>
      <c r="C8" s="14" t="s">
        <v>219</v>
      </c>
      <c r="D8" s="14">
        <v>2</v>
      </c>
      <c r="E8" s="12"/>
      <c r="F8" s="12"/>
      <c r="G8" s="12"/>
      <c r="H8" s="331"/>
    </row>
    <row r="9" spans="1:8" ht="15.75">
      <c r="A9" s="214" t="s">
        <v>220</v>
      </c>
      <c r="B9" s="215"/>
      <c r="C9" s="14" t="s">
        <v>221</v>
      </c>
      <c r="D9" s="14">
        <v>0</v>
      </c>
      <c r="E9" s="12"/>
      <c r="F9" s="12"/>
      <c r="G9" s="12"/>
      <c r="H9" s="331"/>
    </row>
    <row r="10" spans="1:8" ht="16.5" thickBot="1">
      <c r="A10" s="217"/>
      <c r="B10" s="218"/>
      <c r="C10" s="219"/>
      <c r="D10" s="219"/>
      <c r="E10" s="220"/>
      <c r="F10" s="220"/>
      <c r="G10" s="220"/>
      <c r="H10" s="332"/>
    </row>
  </sheetData>
  <sheetProtection/>
  <mergeCells count="7">
    <mergeCell ref="H5:H10"/>
    <mergeCell ref="A1:E1"/>
    <mergeCell ref="F1:G1"/>
    <mergeCell ref="D3:D4"/>
    <mergeCell ref="E3:E4"/>
    <mergeCell ref="F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zoomScale="115" zoomScaleNormal="115" zoomScalePageLayoutView="0" workbookViewId="0" topLeftCell="A1">
      <selection activeCell="F9" sqref="F9:G9"/>
    </sheetView>
  </sheetViews>
  <sheetFormatPr defaultColWidth="9.140625" defaultRowHeight="12.75"/>
  <cols>
    <col min="1" max="1" width="5.8515625" style="67" customWidth="1"/>
    <col min="2" max="2" width="7.00390625" style="67" customWidth="1"/>
    <col min="3" max="4" width="9.140625" style="67" customWidth="1"/>
    <col min="5" max="5" width="20.140625" style="67" customWidth="1"/>
    <col min="6" max="6" width="8.140625" style="89" customWidth="1"/>
    <col min="7" max="7" width="7.140625" style="89" bestFit="1" customWidth="1"/>
    <col min="8" max="8" width="9.140625" style="67" customWidth="1"/>
    <col min="9" max="9" width="5.8515625" style="67" customWidth="1"/>
    <col min="10" max="10" width="8.28125" style="71" customWidth="1"/>
    <col min="11" max="11" width="8.57421875" style="71" customWidth="1"/>
    <col min="12" max="12" width="8.28125" style="67" customWidth="1"/>
    <col min="13" max="13" width="8.8515625" style="67" customWidth="1"/>
    <col min="14" max="14" width="9.57421875" style="67" customWidth="1"/>
    <col min="15" max="15" width="13.140625" style="67" customWidth="1"/>
    <col min="16" max="18" width="0" style="67" hidden="1" customWidth="1"/>
    <col min="19" max="19" width="5.421875" style="67" hidden="1" customWidth="1"/>
    <col min="20" max="20" width="7.28125" style="67" hidden="1" customWidth="1"/>
    <col min="21" max="21" width="0" style="67" hidden="1" customWidth="1"/>
    <col min="22" max="22" width="6.140625" style="67" hidden="1" customWidth="1"/>
    <col min="23" max="23" width="3.8515625" style="67" hidden="1" customWidth="1"/>
    <col min="24" max="26" width="0" style="67" hidden="1" customWidth="1"/>
    <col min="27" max="27" width="0" style="68" hidden="1" customWidth="1"/>
    <col min="28" max="34" width="0" style="67" hidden="1" customWidth="1"/>
    <col min="35" max="16384" width="9.140625" style="67" customWidth="1"/>
  </cols>
  <sheetData>
    <row r="1" spans="1:33" ht="18" customHeight="1">
      <c r="A1" s="310" t="s">
        <v>172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 t="s">
        <v>173</v>
      </c>
      <c r="O1" s="310"/>
      <c r="S1" s="67" t="s">
        <v>172</v>
      </c>
      <c r="AG1" s="67" t="s">
        <v>173</v>
      </c>
    </row>
    <row r="2" spans="1:33" ht="18.75" customHeight="1">
      <c r="A2" s="338" t="s">
        <v>80</v>
      </c>
      <c r="B2" s="338"/>
      <c r="C2" s="338"/>
      <c r="D2" s="338"/>
      <c r="E2" s="338"/>
      <c r="F2" s="361" t="s">
        <v>183</v>
      </c>
      <c r="G2" s="361"/>
      <c r="H2" s="361"/>
      <c r="I2" s="361"/>
      <c r="J2" s="361"/>
      <c r="K2" s="361"/>
      <c r="L2" s="361"/>
      <c r="M2" s="361"/>
      <c r="N2" s="338" t="s">
        <v>81</v>
      </c>
      <c r="O2" s="338"/>
      <c r="S2" s="67" t="s">
        <v>80</v>
      </c>
      <c r="X2" s="67" t="s">
        <v>117</v>
      </c>
      <c r="Y2" s="67" t="s">
        <v>174</v>
      </c>
      <c r="AG2" s="67" t="s">
        <v>81</v>
      </c>
    </row>
    <row r="3" spans="1:33" ht="21.75" customHeight="1">
      <c r="A3" s="338"/>
      <c r="B3" s="338"/>
      <c r="C3" s="338"/>
      <c r="D3" s="338"/>
      <c r="E3" s="338"/>
      <c r="F3" s="340" t="s">
        <v>175</v>
      </c>
      <c r="G3" s="340"/>
      <c r="H3" s="340"/>
      <c r="I3" s="340"/>
      <c r="J3" s="338" t="s">
        <v>176</v>
      </c>
      <c r="K3" s="338"/>
      <c r="L3" s="338" t="s">
        <v>82</v>
      </c>
      <c r="M3" s="338"/>
      <c r="N3" s="338" t="s">
        <v>83</v>
      </c>
      <c r="O3" s="338"/>
      <c r="Y3" s="67" t="s">
        <v>175</v>
      </c>
      <c r="AC3" s="67" t="s">
        <v>176</v>
      </c>
      <c r="AE3" s="67" t="s">
        <v>82</v>
      </c>
      <c r="AG3" s="67" t="s">
        <v>83</v>
      </c>
    </row>
    <row r="4" spans="1:34" ht="14.25" customHeight="1">
      <c r="A4" s="338"/>
      <c r="B4" s="338"/>
      <c r="C4" s="338"/>
      <c r="D4" s="338"/>
      <c r="E4" s="338"/>
      <c r="F4" s="345" t="s">
        <v>10</v>
      </c>
      <c r="G4" s="345"/>
      <c r="H4" s="339" t="s">
        <v>11</v>
      </c>
      <c r="I4" s="339"/>
      <c r="J4" s="339" t="s">
        <v>10</v>
      </c>
      <c r="K4" s="339"/>
      <c r="L4" s="339" t="s">
        <v>11</v>
      </c>
      <c r="M4" s="339"/>
      <c r="N4" s="70" t="s">
        <v>10</v>
      </c>
      <c r="O4" s="70" t="s">
        <v>84</v>
      </c>
      <c r="Y4" s="71" t="s">
        <v>10</v>
      </c>
      <c r="Z4" s="71"/>
      <c r="AA4" s="72" t="s">
        <v>11</v>
      </c>
      <c r="AB4" s="71"/>
      <c r="AC4" s="71" t="s">
        <v>10</v>
      </c>
      <c r="AD4" s="71"/>
      <c r="AE4" s="71" t="s">
        <v>11</v>
      </c>
      <c r="AF4" s="71"/>
      <c r="AG4" s="71" t="s">
        <v>10</v>
      </c>
      <c r="AH4" s="71" t="s">
        <v>84</v>
      </c>
    </row>
    <row r="5" spans="1:34" ht="30">
      <c r="A5" s="69" t="s">
        <v>1</v>
      </c>
      <c r="B5" s="341" t="s">
        <v>85</v>
      </c>
      <c r="C5" s="341"/>
      <c r="D5" s="341"/>
      <c r="E5" s="341"/>
      <c r="F5" s="342"/>
      <c r="G5" s="342"/>
      <c r="H5" s="343"/>
      <c r="I5" s="343"/>
      <c r="J5" s="344"/>
      <c r="K5" s="344"/>
      <c r="L5" s="346"/>
      <c r="M5" s="346"/>
      <c r="N5" s="76"/>
      <c r="O5" s="76"/>
      <c r="S5" s="67" t="s">
        <v>1</v>
      </c>
      <c r="T5" s="67" t="s">
        <v>85</v>
      </c>
      <c r="AC5" s="71"/>
      <c r="AD5" s="71"/>
      <c r="AG5" s="71"/>
      <c r="AH5" s="71"/>
    </row>
    <row r="6" spans="1:34" ht="23.25" customHeight="1">
      <c r="A6" s="77"/>
      <c r="B6" s="74">
        <v>1</v>
      </c>
      <c r="C6" s="347" t="s">
        <v>86</v>
      </c>
      <c r="D6" s="347"/>
      <c r="E6" s="347"/>
      <c r="F6" s="348">
        <v>2700.1482432879993</v>
      </c>
      <c r="G6" s="348"/>
      <c r="H6" s="348">
        <v>5641.046096431</v>
      </c>
      <c r="I6" s="348"/>
      <c r="J6" s="348">
        <v>2291.7235206699997</v>
      </c>
      <c r="K6" s="348"/>
      <c r="L6" s="348">
        <v>5208.26352067</v>
      </c>
      <c r="M6" s="348"/>
      <c r="N6" s="75">
        <f>(F6-J6)*100/J6</f>
        <v>17.82172757465063</v>
      </c>
      <c r="O6" s="75">
        <f>(H6-L6)*100/L6</f>
        <v>8.309536835903534</v>
      </c>
      <c r="Q6" s="71"/>
      <c r="R6" s="71"/>
      <c r="T6" s="67">
        <v>1</v>
      </c>
      <c r="U6" s="67" t="s">
        <v>86</v>
      </c>
      <c r="X6" s="67" t="s">
        <v>108</v>
      </c>
      <c r="Y6" s="71">
        <v>2940.8978531430002</v>
      </c>
      <c r="Z6" s="71"/>
      <c r="AA6" s="72">
        <v>2940.8978531430002</v>
      </c>
      <c r="AB6" s="71"/>
      <c r="AC6" s="71">
        <v>2916.54373569</v>
      </c>
      <c r="AD6" s="71"/>
      <c r="AE6" s="71">
        <v>2916.54373569</v>
      </c>
      <c r="AF6" s="71"/>
      <c r="AG6" s="71">
        <v>0.8350335074690158</v>
      </c>
      <c r="AH6" s="71">
        <v>0.8350335074690158</v>
      </c>
    </row>
    <row r="7" spans="1:34" ht="19.5" customHeight="1">
      <c r="A7" s="77"/>
      <c r="B7" s="74">
        <v>2</v>
      </c>
      <c r="C7" s="347" t="s">
        <v>87</v>
      </c>
      <c r="D7" s="347"/>
      <c r="E7" s="347"/>
      <c r="F7" s="348">
        <v>0</v>
      </c>
      <c r="G7" s="348"/>
      <c r="H7" s="348">
        <v>0</v>
      </c>
      <c r="I7" s="348"/>
      <c r="J7" s="348">
        <v>0</v>
      </c>
      <c r="K7" s="348"/>
      <c r="L7" s="348">
        <v>0</v>
      </c>
      <c r="M7" s="348"/>
      <c r="N7" s="75" t="e">
        <f>(F7-J7)*100/J7</f>
        <v>#DIV/0!</v>
      </c>
      <c r="O7" s="75" t="e">
        <f>(H7-L7)*100/L7</f>
        <v>#DIV/0!</v>
      </c>
      <c r="Q7" s="71"/>
      <c r="R7" s="71"/>
      <c r="T7" s="67">
        <v>2</v>
      </c>
      <c r="U7" s="67" t="s">
        <v>87</v>
      </c>
      <c r="X7" s="67">
        <v>63111</v>
      </c>
      <c r="Y7" s="71">
        <v>0</v>
      </c>
      <c r="Z7" s="71"/>
      <c r="AA7" s="72">
        <v>0</v>
      </c>
      <c r="AB7" s="71"/>
      <c r="AC7" s="71">
        <v>0</v>
      </c>
      <c r="AD7" s="71"/>
      <c r="AE7" s="71">
        <v>0</v>
      </c>
      <c r="AF7" s="71"/>
      <c r="AG7" s="71" t="e">
        <v>#DIV/0!</v>
      </c>
      <c r="AH7" s="71" t="e">
        <v>#DIV/0!</v>
      </c>
    </row>
    <row r="8" spans="1:34" ht="19.5" customHeight="1">
      <c r="A8" s="77"/>
      <c r="B8" s="74">
        <v>3</v>
      </c>
      <c r="C8" s="347" t="s">
        <v>88</v>
      </c>
      <c r="D8" s="347"/>
      <c r="E8" s="347"/>
      <c r="F8" s="348">
        <v>41.50525651299999</v>
      </c>
      <c r="G8" s="348"/>
      <c r="H8" s="348">
        <v>76.929835343</v>
      </c>
      <c r="I8" s="348"/>
      <c r="J8" s="348">
        <v>23.328309647999998</v>
      </c>
      <c r="K8" s="348"/>
      <c r="L8" s="348">
        <v>47.448309648</v>
      </c>
      <c r="M8" s="348"/>
      <c r="N8" s="75">
        <f>(F8-J8)*100/J8</f>
        <v>77.9179766527077</v>
      </c>
      <c r="O8" s="75">
        <f>(H8-L8)*100/L8</f>
        <v>62.13398520139416</v>
      </c>
      <c r="Q8" s="71"/>
      <c r="R8" s="71"/>
      <c r="T8" s="67">
        <v>3</v>
      </c>
      <c r="U8" s="67" t="s">
        <v>88</v>
      </c>
      <c r="X8" s="67" t="s">
        <v>109</v>
      </c>
      <c r="Y8" s="71">
        <v>35.42457883</v>
      </c>
      <c r="Z8" s="71"/>
      <c r="AA8" s="72">
        <v>35.42457883</v>
      </c>
      <c r="AB8" s="71"/>
      <c r="AC8" s="71">
        <v>24.116230341999998</v>
      </c>
      <c r="AD8" s="71"/>
      <c r="AE8" s="71">
        <v>24.116230341999998</v>
      </c>
      <c r="AF8" s="71"/>
      <c r="AG8" s="71">
        <v>46.89102868745524</v>
      </c>
      <c r="AH8" s="71">
        <v>46.89102868745524</v>
      </c>
    </row>
    <row r="9" spans="1:34" ht="18" customHeight="1">
      <c r="A9" s="77"/>
      <c r="B9" s="73">
        <v>4</v>
      </c>
      <c r="C9" s="341" t="s">
        <v>89</v>
      </c>
      <c r="D9" s="341"/>
      <c r="E9" s="341"/>
      <c r="F9" s="350">
        <f>SUM(F6:G8)</f>
        <v>2741.6534998009993</v>
      </c>
      <c r="G9" s="350"/>
      <c r="H9" s="349">
        <f>SUM(H6:I8)</f>
        <v>5717.975931774</v>
      </c>
      <c r="I9" s="349"/>
      <c r="J9" s="349">
        <f>SUM(J6:J8)</f>
        <v>2315.0518303179997</v>
      </c>
      <c r="K9" s="349"/>
      <c r="L9" s="349">
        <f>SUM(L6:L8)</f>
        <v>5255.711830318</v>
      </c>
      <c r="M9" s="349"/>
      <c r="N9" s="75">
        <f>(F9-J9)*100/J9</f>
        <v>18.427305337021366</v>
      </c>
      <c r="O9" s="75">
        <f>(H9-L9)*100/L9</f>
        <v>8.795461326273491</v>
      </c>
      <c r="T9" s="67">
        <v>4</v>
      </c>
      <c r="U9" s="67" t="s">
        <v>89</v>
      </c>
      <c r="Y9" s="71">
        <v>2976.322431973</v>
      </c>
      <c r="Z9" s="71"/>
      <c r="AA9" s="72">
        <v>2976.322431973</v>
      </c>
      <c r="AB9" s="71"/>
      <c r="AC9" s="71">
        <v>2940.6599660320003</v>
      </c>
      <c r="AD9" s="71"/>
      <c r="AE9" s="71">
        <v>2940.6599660320003</v>
      </c>
      <c r="AF9" s="71"/>
      <c r="AG9" s="71">
        <v>1.2127368125843305</v>
      </c>
      <c r="AH9" s="71">
        <v>1.2127368125843305</v>
      </c>
    </row>
    <row r="10" spans="1:34" ht="22.5" customHeight="1">
      <c r="A10" s="69" t="s">
        <v>2</v>
      </c>
      <c r="B10" s="341" t="s">
        <v>90</v>
      </c>
      <c r="C10" s="341"/>
      <c r="D10" s="341"/>
      <c r="E10" s="341"/>
      <c r="F10" s="351"/>
      <c r="G10" s="351"/>
      <c r="H10" s="344"/>
      <c r="I10" s="344"/>
      <c r="J10" s="344"/>
      <c r="K10" s="344"/>
      <c r="L10" s="346"/>
      <c r="M10" s="346"/>
      <c r="N10" s="75"/>
      <c r="O10" s="75"/>
      <c r="S10" s="67" t="s">
        <v>2</v>
      </c>
      <c r="T10" s="67" t="s">
        <v>90</v>
      </c>
      <c r="Y10" s="71"/>
      <c r="Z10" s="71"/>
      <c r="AA10" s="72"/>
      <c r="AB10" s="71"/>
      <c r="AC10" s="71"/>
      <c r="AD10" s="71"/>
      <c r="AG10" s="71"/>
      <c r="AH10" s="71"/>
    </row>
    <row r="11" spans="1:34" ht="22.5" customHeight="1">
      <c r="A11" s="77"/>
      <c r="B11" s="347" t="s">
        <v>91</v>
      </c>
      <c r="C11" s="347"/>
      <c r="D11" s="347"/>
      <c r="E11" s="347"/>
      <c r="F11" s="351"/>
      <c r="G11" s="351"/>
      <c r="H11" s="344"/>
      <c r="I11" s="344"/>
      <c r="J11" s="344"/>
      <c r="K11" s="344"/>
      <c r="L11" s="346"/>
      <c r="M11" s="346"/>
      <c r="N11" s="75"/>
      <c r="O11" s="75"/>
      <c r="T11" s="67" t="s">
        <v>91</v>
      </c>
      <c r="Y11" s="71"/>
      <c r="Z11" s="71"/>
      <c r="AA11" s="72"/>
      <c r="AB11" s="71"/>
      <c r="AC11" s="71"/>
      <c r="AD11" s="71"/>
      <c r="AG11" s="71"/>
      <c r="AH11" s="71"/>
    </row>
    <row r="12" spans="1:34" ht="20.25" customHeight="1">
      <c r="A12" s="77"/>
      <c r="B12" s="74">
        <v>1</v>
      </c>
      <c r="C12" s="347" t="s">
        <v>92</v>
      </c>
      <c r="D12" s="347"/>
      <c r="E12" s="347"/>
      <c r="F12" s="352">
        <v>3809.3703111880004</v>
      </c>
      <c r="G12" s="353"/>
      <c r="H12" s="348">
        <v>7446.740780747</v>
      </c>
      <c r="I12" s="348"/>
      <c r="J12" s="348">
        <v>2778.2569987980005</v>
      </c>
      <c r="K12" s="348"/>
      <c r="L12" s="348">
        <v>5619.636998798001</v>
      </c>
      <c r="M12" s="348"/>
      <c r="N12" s="75">
        <f>(F12-J12)*100/J12</f>
        <v>37.11367641064545</v>
      </c>
      <c r="O12" s="75">
        <f>(H12-L12)*100/L12</f>
        <v>32.512843486862295</v>
      </c>
      <c r="T12" s="67">
        <v>1</v>
      </c>
      <c r="U12" s="67" t="s">
        <v>92</v>
      </c>
      <c r="X12" s="67" t="s">
        <v>110</v>
      </c>
      <c r="Y12" s="71">
        <v>3637.3704695589995</v>
      </c>
      <c r="Z12" s="71"/>
      <c r="AA12" s="72">
        <v>3637.3704695589995</v>
      </c>
      <c r="AB12" s="71"/>
      <c r="AC12" s="71">
        <v>2841.383978824</v>
      </c>
      <c r="AD12" s="71"/>
      <c r="AE12" s="71">
        <v>2841.383978824</v>
      </c>
      <c r="AF12" s="71"/>
      <c r="AG12" s="71">
        <v>28.01404163137586</v>
      </c>
      <c r="AH12" s="71">
        <v>28.01404163137586</v>
      </c>
    </row>
    <row r="13" spans="1:34" ht="20.25" customHeight="1">
      <c r="A13" s="79"/>
      <c r="B13" s="74">
        <v>2</v>
      </c>
      <c r="C13" s="347" t="s">
        <v>93</v>
      </c>
      <c r="D13" s="347"/>
      <c r="E13" s="347"/>
      <c r="F13" s="348"/>
      <c r="G13" s="348"/>
      <c r="H13" s="348">
        <v>0</v>
      </c>
      <c r="I13" s="348"/>
      <c r="J13" s="348">
        <v>0</v>
      </c>
      <c r="K13" s="348"/>
      <c r="L13" s="348">
        <v>0</v>
      </c>
      <c r="M13" s="348"/>
      <c r="N13" s="75"/>
      <c r="O13" s="80"/>
      <c r="T13" s="67">
        <v>2</v>
      </c>
      <c r="U13" s="67" t="s">
        <v>93</v>
      </c>
      <c r="Y13" s="71"/>
      <c r="Z13" s="71"/>
      <c r="AA13" s="72">
        <v>0</v>
      </c>
      <c r="AB13" s="71"/>
      <c r="AC13" s="71">
        <v>0</v>
      </c>
      <c r="AD13" s="71"/>
      <c r="AE13" s="71">
        <v>0</v>
      </c>
      <c r="AF13" s="71"/>
      <c r="AG13" s="71"/>
      <c r="AH13" s="71"/>
    </row>
    <row r="14" spans="1:34" ht="18" customHeight="1">
      <c r="A14" s="79"/>
      <c r="B14" s="74">
        <v>3</v>
      </c>
      <c r="C14" s="347" t="s">
        <v>94</v>
      </c>
      <c r="D14" s="347"/>
      <c r="E14" s="347"/>
      <c r="F14" s="348"/>
      <c r="G14" s="348"/>
      <c r="H14" s="348">
        <v>0</v>
      </c>
      <c r="I14" s="348"/>
      <c r="J14" s="348">
        <v>0</v>
      </c>
      <c r="K14" s="348"/>
      <c r="L14" s="348">
        <v>0</v>
      </c>
      <c r="M14" s="348"/>
      <c r="N14" s="75"/>
      <c r="O14" s="80"/>
      <c r="T14" s="67">
        <v>3</v>
      </c>
      <c r="U14" s="67" t="s">
        <v>94</v>
      </c>
      <c r="Y14" s="71"/>
      <c r="Z14" s="71"/>
      <c r="AA14" s="72">
        <v>0</v>
      </c>
      <c r="AB14" s="71"/>
      <c r="AC14" s="71">
        <v>0</v>
      </c>
      <c r="AD14" s="71"/>
      <c r="AE14" s="71">
        <v>0</v>
      </c>
      <c r="AF14" s="71"/>
      <c r="AG14" s="71"/>
      <c r="AH14" s="71"/>
    </row>
    <row r="15" spans="1:34" ht="18" customHeight="1">
      <c r="A15" s="79"/>
      <c r="B15" s="73">
        <v>4</v>
      </c>
      <c r="C15" s="347" t="s">
        <v>95</v>
      </c>
      <c r="D15" s="347"/>
      <c r="E15" s="347"/>
      <c r="F15" s="348"/>
      <c r="G15" s="348"/>
      <c r="H15" s="348">
        <v>0</v>
      </c>
      <c r="I15" s="348"/>
      <c r="J15" s="348">
        <v>0</v>
      </c>
      <c r="K15" s="348"/>
      <c r="L15" s="348">
        <v>0</v>
      </c>
      <c r="M15" s="348"/>
      <c r="N15" s="75"/>
      <c r="O15" s="80"/>
      <c r="T15" s="67">
        <v>4</v>
      </c>
      <c r="U15" s="67" t="s">
        <v>95</v>
      </c>
      <c r="Y15" s="71"/>
      <c r="Z15" s="71"/>
      <c r="AA15" s="72">
        <v>0</v>
      </c>
      <c r="AB15" s="71"/>
      <c r="AC15" s="71">
        <v>0</v>
      </c>
      <c r="AD15" s="71"/>
      <c r="AE15" s="71">
        <v>0</v>
      </c>
      <c r="AF15" s="71"/>
      <c r="AG15" s="71"/>
      <c r="AH15" s="71"/>
    </row>
    <row r="16" spans="1:34" ht="24" customHeight="1">
      <c r="A16" s="79"/>
      <c r="B16" s="73">
        <v>5</v>
      </c>
      <c r="C16" s="347" t="s">
        <v>96</v>
      </c>
      <c r="D16" s="347"/>
      <c r="E16" s="347"/>
      <c r="F16" s="352">
        <v>249.38835627800003</v>
      </c>
      <c r="G16" s="353"/>
      <c r="H16" s="348">
        <v>433.91916326300003</v>
      </c>
      <c r="I16" s="348"/>
      <c r="J16" s="348">
        <v>165.24521534499996</v>
      </c>
      <c r="K16" s="348"/>
      <c r="L16" s="348">
        <v>323.735215345</v>
      </c>
      <c r="M16" s="348"/>
      <c r="N16" s="75">
        <f>(F16-J16)*100/J16</f>
        <v>50.92016779870177</v>
      </c>
      <c r="O16" s="80">
        <f>(H16-L16)*100/L16</f>
        <v>34.03520614851202</v>
      </c>
      <c r="T16" s="67">
        <v>5</v>
      </c>
      <c r="U16" s="67" t="s">
        <v>96</v>
      </c>
      <c r="X16" s="67" t="s">
        <v>118</v>
      </c>
      <c r="Y16" s="71">
        <v>184.530806985</v>
      </c>
      <c r="Z16" s="71"/>
      <c r="AA16" s="72">
        <v>184.530806985</v>
      </c>
      <c r="AB16" s="71"/>
      <c r="AC16" s="71">
        <v>158.491633799</v>
      </c>
      <c r="AD16" s="71"/>
      <c r="AE16" s="71">
        <v>158.491633799</v>
      </c>
      <c r="AF16" s="71"/>
      <c r="AG16" s="71">
        <v>16.42936763401848</v>
      </c>
      <c r="AH16" s="71">
        <v>16.42936763401848</v>
      </c>
    </row>
    <row r="17" spans="1:34" ht="21" customHeight="1">
      <c r="A17" s="79"/>
      <c r="B17" s="74">
        <v>6</v>
      </c>
      <c r="C17" s="347" t="s">
        <v>97</v>
      </c>
      <c r="D17" s="347"/>
      <c r="E17" s="347"/>
      <c r="F17" s="352">
        <v>36.227231863</v>
      </c>
      <c r="G17" s="353"/>
      <c r="H17" s="348">
        <v>63.544451474</v>
      </c>
      <c r="I17" s="348"/>
      <c r="J17" s="348">
        <v>33.41307110299999</v>
      </c>
      <c r="K17" s="348"/>
      <c r="L17" s="348">
        <v>63.513071102999994</v>
      </c>
      <c r="M17" s="348"/>
      <c r="N17" s="75">
        <f>(F17-J17)*100/J17</f>
        <v>8.422334933909555</v>
      </c>
      <c r="O17" s="80">
        <f>(H17-L17)*100/L17</f>
        <v>0.04940773679344602</v>
      </c>
      <c r="T17" s="67">
        <v>6</v>
      </c>
      <c r="U17" s="67" t="s">
        <v>97</v>
      </c>
      <c r="X17" s="67" t="s">
        <v>111</v>
      </c>
      <c r="Y17" s="71">
        <v>27.317219611000002</v>
      </c>
      <c r="Z17" s="71"/>
      <c r="AA17" s="72">
        <v>27.317219611000002</v>
      </c>
      <c r="AB17" s="71"/>
      <c r="AC17" s="71">
        <v>30.098924061</v>
      </c>
      <c r="AD17" s="71"/>
      <c r="AE17" s="71">
        <v>30.098924061</v>
      </c>
      <c r="AF17" s="71"/>
      <c r="AG17" s="71">
        <v>-9.24187337847179</v>
      </c>
      <c r="AH17" s="71">
        <v>-9.24187337847179</v>
      </c>
    </row>
    <row r="18" spans="1:34" ht="25.5" customHeight="1">
      <c r="A18" s="79"/>
      <c r="B18" s="73">
        <v>7</v>
      </c>
      <c r="C18" s="347" t="s">
        <v>98</v>
      </c>
      <c r="D18" s="347"/>
      <c r="E18" s="347"/>
      <c r="F18" s="352">
        <v>37.22757388300001</v>
      </c>
      <c r="G18" s="353"/>
      <c r="H18" s="348">
        <v>67.55294050200001</v>
      </c>
      <c r="I18" s="348"/>
      <c r="J18" s="348">
        <v>34.196317341</v>
      </c>
      <c r="K18" s="348"/>
      <c r="L18" s="348">
        <v>65.93631734099999</v>
      </c>
      <c r="M18" s="348"/>
      <c r="N18" s="75">
        <f>(F18-J18)*100/J18</f>
        <v>8.864277728425634</v>
      </c>
      <c r="O18" s="80">
        <f>(H18-L18)*100/L18</f>
        <v>2.4517947410368723</v>
      </c>
      <c r="T18" s="67">
        <v>7</v>
      </c>
      <c r="U18" s="67" t="s">
        <v>98</v>
      </c>
      <c r="X18" s="67" t="s">
        <v>119</v>
      </c>
      <c r="Y18" s="71">
        <v>30.325366619</v>
      </c>
      <c r="Z18" s="71"/>
      <c r="AA18" s="72">
        <v>30.325366619</v>
      </c>
      <c r="AB18" s="71"/>
      <c r="AC18" s="71">
        <v>31.744119686000005</v>
      </c>
      <c r="AD18" s="71"/>
      <c r="AE18" s="71">
        <v>31.744119686000005</v>
      </c>
      <c r="AF18" s="71"/>
      <c r="AG18" s="71">
        <v>-4.469341348992304</v>
      </c>
      <c r="AH18" s="71">
        <v>-4.469341348992304</v>
      </c>
    </row>
    <row r="19" spans="1:34" ht="21.75" customHeight="1">
      <c r="A19" s="79"/>
      <c r="B19" s="73">
        <v>8</v>
      </c>
      <c r="C19" s="347" t="s">
        <v>64</v>
      </c>
      <c r="D19" s="347"/>
      <c r="E19" s="347"/>
      <c r="F19" s="352">
        <v>1.7773101389999995</v>
      </c>
      <c r="G19" s="353"/>
      <c r="H19" s="348">
        <v>4.380455183</v>
      </c>
      <c r="I19" s="348"/>
      <c r="J19" s="348">
        <v>5.228552956</v>
      </c>
      <c r="K19" s="348"/>
      <c r="L19" s="348">
        <v>7.448552956</v>
      </c>
      <c r="M19" s="348"/>
      <c r="N19" s="75"/>
      <c r="O19" s="80"/>
      <c r="T19" s="67">
        <v>8</v>
      </c>
      <c r="U19" s="67" t="s">
        <v>64</v>
      </c>
      <c r="X19" s="67" t="s">
        <v>114</v>
      </c>
      <c r="Y19" s="71">
        <v>2.603145044</v>
      </c>
      <c r="Z19" s="71"/>
      <c r="AA19" s="72">
        <v>2.603145044</v>
      </c>
      <c r="AB19" s="71"/>
      <c r="AC19" s="71">
        <v>2.217621841</v>
      </c>
      <c r="AD19" s="71"/>
      <c r="AE19" s="71">
        <v>2.217621841</v>
      </c>
      <c r="AF19" s="71"/>
      <c r="AG19" s="71"/>
      <c r="AH19" s="71"/>
    </row>
    <row r="20" spans="1:34" ht="21" customHeight="1">
      <c r="A20" s="79"/>
      <c r="B20" s="73">
        <v>9</v>
      </c>
      <c r="C20" s="347" t="s">
        <v>62</v>
      </c>
      <c r="D20" s="347"/>
      <c r="E20" s="347"/>
      <c r="F20" s="352">
        <v>204.258822388</v>
      </c>
      <c r="G20" s="353"/>
      <c r="H20" s="348">
        <v>392.672892571</v>
      </c>
      <c r="I20" s="348"/>
      <c r="J20" s="348">
        <v>176.04722258299998</v>
      </c>
      <c r="K20" s="348"/>
      <c r="L20" s="348">
        <v>346.077222583</v>
      </c>
      <c r="M20" s="348"/>
      <c r="N20" s="75">
        <f>(F20-J20)*100/J20</f>
        <v>16.025018396242665</v>
      </c>
      <c r="O20" s="80">
        <f>(H20-L20)*100/L20</f>
        <v>13.463951669580023</v>
      </c>
      <c r="T20" s="67">
        <v>9</v>
      </c>
      <c r="U20" s="67" t="s">
        <v>62</v>
      </c>
      <c r="X20" s="67" t="s">
        <v>112</v>
      </c>
      <c r="Y20" s="71">
        <v>188.41407018299998</v>
      </c>
      <c r="Z20" s="71"/>
      <c r="AA20" s="72">
        <v>188.41407018299998</v>
      </c>
      <c r="AB20" s="71"/>
      <c r="AC20" s="71">
        <v>170.032226361</v>
      </c>
      <c r="AD20" s="71"/>
      <c r="AE20" s="71">
        <v>170.032226361</v>
      </c>
      <c r="AF20" s="71"/>
      <c r="AG20" s="71">
        <v>10.810799937991161</v>
      </c>
      <c r="AH20" s="71">
        <v>10.810799937991161</v>
      </c>
    </row>
    <row r="21" spans="1:34" ht="18.75" customHeight="1">
      <c r="A21" s="79"/>
      <c r="B21" s="73">
        <v>10</v>
      </c>
      <c r="C21" s="347" t="s">
        <v>60</v>
      </c>
      <c r="D21" s="347"/>
      <c r="E21" s="347"/>
      <c r="F21" s="352">
        <v>7.059735026</v>
      </c>
      <c r="G21" s="353"/>
      <c r="H21" s="348">
        <v>12.577766754</v>
      </c>
      <c r="I21" s="348"/>
      <c r="J21" s="348">
        <v>7.662069554000001</v>
      </c>
      <c r="K21" s="348"/>
      <c r="L21" s="348">
        <v>13.212069554000001</v>
      </c>
      <c r="M21" s="348"/>
      <c r="N21" s="75">
        <f>(F21-J21)*100/J21</f>
        <v>-7.861251111790689</v>
      </c>
      <c r="O21" s="80">
        <f>(H21-L21)*100/L21</f>
        <v>-4.800934459264657</v>
      </c>
      <c r="T21" s="67">
        <v>10</v>
      </c>
      <c r="U21" s="67" t="s">
        <v>60</v>
      </c>
      <c r="X21" s="67" t="s">
        <v>113</v>
      </c>
      <c r="Y21" s="71">
        <v>5.518031728</v>
      </c>
      <c r="Z21" s="71"/>
      <c r="AA21" s="72">
        <v>5.518031728</v>
      </c>
      <c r="AB21" s="71"/>
      <c r="AC21" s="71">
        <v>5.552345754</v>
      </c>
      <c r="AD21" s="71"/>
      <c r="AE21" s="71">
        <v>5.552345754</v>
      </c>
      <c r="AF21" s="71"/>
      <c r="AG21" s="71">
        <v>-0.6180095318321861</v>
      </c>
      <c r="AH21" s="71">
        <v>-0.6180095318321861</v>
      </c>
    </row>
    <row r="22" spans="1:34" ht="25.5" customHeight="1">
      <c r="A22" s="79"/>
      <c r="B22" s="73">
        <v>11</v>
      </c>
      <c r="C22" s="347" t="s">
        <v>99</v>
      </c>
      <c r="D22" s="347"/>
      <c r="E22" s="347"/>
      <c r="F22" s="348">
        <v>-72.61544311</v>
      </c>
      <c r="G22" s="348"/>
      <c r="H22" s="348">
        <v>107.73332493699999</v>
      </c>
      <c r="I22" s="348"/>
      <c r="J22" s="348">
        <v>-71.271556932</v>
      </c>
      <c r="K22" s="348"/>
      <c r="L22" s="348">
        <v>-61.991556931999995</v>
      </c>
      <c r="M22" s="348"/>
      <c r="N22" s="75">
        <f>(F22-J22)*100/J22</f>
        <v>1.8855855489198918</v>
      </c>
      <c r="O22" s="80">
        <f>(H22-L22)*100/L22</f>
        <v>-273.7870933862417</v>
      </c>
      <c r="P22" s="67" t="e">
        <f>SUMIF(#REF!,Q22,#REF!)+SUMIF(#REF!,R22,#REF!)</f>
        <v>#REF!</v>
      </c>
      <c r="Q22" s="67">
        <v>769</v>
      </c>
      <c r="R22" s="67">
        <v>759</v>
      </c>
      <c r="T22" s="67">
        <v>11</v>
      </c>
      <c r="U22" s="67" t="s">
        <v>99</v>
      </c>
      <c r="X22" s="67" t="s">
        <v>120</v>
      </c>
      <c r="Y22" s="71">
        <v>35.117881827</v>
      </c>
      <c r="Z22" s="71"/>
      <c r="AA22" s="72">
        <v>-35.117881827</v>
      </c>
      <c r="AB22" s="71"/>
      <c r="AC22" s="71">
        <v>-9.279480937999999</v>
      </c>
      <c r="AD22" s="71"/>
      <c r="AE22" s="71">
        <v>-9.279480937999999</v>
      </c>
      <c r="AF22" s="71"/>
      <c r="AG22" s="71">
        <v>-478.44661853003316</v>
      </c>
      <c r="AH22" s="71">
        <v>-478.44661853003316</v>
      </c>
    </row>
    <row r="23" spans="1:34" ht="23.25" customHeight="1">
      <c r="A23" s="79"/>
      <c r="B23" s="73">
        <v>12</v>
      </c>
      <c r="C23" s="347" t="s">
        <v>100</v>
      </c>
      <c r="D23" s="347"/>
      <c r="E23" s="347"/>
      <c r="F23" s="348">
        <v>0</v>
      </c>
      <c r="G23" s="348"/>
      <c r="H23" s="348">
        <v>0</v>
      </c>
      <c r="I23" s="348"/>
      <c r="J23" s="348">
        <v>0</v>
      </c>
      <c r="K23" s="348"/>
      <c r="L23" s="348">
        <v>0</v>
      </c>
      <c r="M23" s="348"/>
      <c r="N23" s="75" t="e">
        <f>(F23-J23)*100/J23</f>
        <v>#DIV/0!</v>
      </c>
      <c r="O23" s="80" t="e">
        <f>(H23-L23)*100/L23</f>
        <v>#DIV/0!</v>
      </c>
      <c r="T23" s="67">
        <v>12</v>
      </c>
      <c r="U23" s="67" t="s">
        <v>100</v>
      </c>
      <c r="Y23" s="71">
        <v>0</v>
      </c>
      <c r="Z23" s="71"/>
      <c r="AA23" s="72">
        <v>0</v>
      </c>
      <c r="AB23" s="71"/>
      <c r="AC23" s="71">
        <v>0</v>
      </c>
      <c r="AD23" s="71"/>
      <c r="AE23" s="71">
        <v>0</v>
      </c>
      <c r="AF23" s="71"/>
      <c r="AG23" s="71" t="e">
        <v>#DIV/0!</v>
      </c>
      <c r="AH23" s="71" t="e">
        <v>#DIV/0!</v>
      </c>
    </row>
    <row r="24" spans="1:34" ht="18.75" customHeight="1">
      <c r="A24" s="79"/>
      <c r="B24" s="73">
        <v>13</v>
      </c>
      <c r="C24" s="347" t="s">
        <v>101</v>
      </c>
      <c r="D24" s="347"/>
      <c r="E24" s="347"/>
      <c r="F24" s="355">
        <f>SUM(F12:G23)</f>
        <v>4272.693897655001</v>
      </c>
      <c r="G24" s="355"/>
      <c r="H24" s="355">
        <f>SUM(H12:I23)</f>
        <v>8529.121775431</v>
      </c>
      <c r="I24" s="355"/>
      <c r="J24" s="355">
        <f>SUM(J12:J23)</f>
        <v>3128.777890748</v>
      </c>
      <c r="K24" s="355"/>
      <c r="L24" s="355">
        <f>SUM(L12:L23)</f>
        <v>6377.567890748</v>
      </c>
      <c r="M24" s="355"/>
      <c r="N24" s="78">
        <f>(F24-J24)*100/J24</f>
        <v>36.56111257656336</v>
      </c>
      <c r="O24" s="81">
        <f>(H24-L24)*100/L24</f>
        <v>33.73627567029558</v>
      </c>
      <c r="T24" s="67">
        <v>13</v>
      </c>
      <c r="U24" s="67" t="s">
        <v>101</v>
      </c>
      <c r="Y24" s="71">
        <v>4111.196991555999</v>
      </c>
      <c r="Z24" s="71"/>
      <c r="AA24" s="72">
        <v>4111.196991555999</v>
      </c>
      <c r="AB24" s="71"/>
      <c r="AC24" s="71">
        <v>3230.2413693880003</v>
      </c>
      <c r="AD24" s="71"/>
      <c r="AE24" s="71">
        <v>3230.2413693880003</v>
      </c>
      <c r="AF24" s="71"/>
      <c r="AG24" s="71">
        <v>27.272129894581358</v>
      </c>
      <c r="AH24" s="71">
        <v>27.272129894581358</v>
      </c>
    </row>
    <row r="25" spans="1:32" ht="26.25" customHeight="1">
      <c r="A25" s="82" t="s">
        <v>3</v>
      </c>
      <c r="B25" s="77"/>
      <c r="C25" s="347" t="s">
        <v>102</v>
      </c>
      <c r="D25" s="347"/>
      <c r="E25" s="347"/>
      <c r="F25" s="357"/>
      <c r="G25" s="357"/>
      <c r="H25" s="354"/>
      <c r="I25" s="354"/>
      <c r="J25" s="354"/>
      <c r="K25" s="354"/>
      <c r="L25" s="354"/>
      <c r="M25" s="354"/>
      <c r="N25" s="77"/>
      <c r="O25" s="83"/>
      <c r="S25" s="67" t="s">
        <v>3</v>
      </c>
      <c r="U25" s="67" t="s">
        <v>102</v>
      </c>
      <c r="Y25" s="71"/>
      <c r="Z25" s="71"/>
      <c r="AA25" s="72"/>
      <c r="AB25" s="71"/>
      <c r="AC25" s="71"/>
      <c r="AD25" s="71"/>
      <c r="AE25" s="71"/>
      <c r="AF25" s="71"/>
    </row>
    <row r="26" spans="1:32" ht="21.75" customHeight="1">
      <c r="A26" s="82" t="s">
        <v>4</v>
      </c>
      <c r="B26" s="77"/>
      <c r="C26" s="347" t="s">
        <v>103</v>
      </c>
      <c r="D26" s="347"/>
      <c r="E26" s="347"/>
      <c r="F26" s="366"/>
      <c r="G26" s="366"/>
      <c r="H26" s="356"/>
      <c r="I26" s="356"/>
      <c r="J26" s="354"/>
      <c r="K26" s="354"/>
      <c r="L26" s="356"/>
      <c r="M26" s="356"/>
      <c r="N26" s="77"/>
      <c r="O26" s="83"/>
      <c r="S26" s="67" t="s">
        <v>4</v>
      </c>
      <c r="U26" s="67" t="s">
        <v>103</v>
      </c>
      <c r="Y26" s="84"/>
      <c r="Z26" s="84"/>
      <c r="AA26" s="85"/>
      <c r="AB26" s="84"/>
      <c r="AC26" s="71"/>
      <c r="AD26" s="71"/>
      <c r="AE26" s="84"/>
      <c r="AF26" s="84"/>
    </row>
    <row r="27" spans="1:19" ht="24.75" customHeight="1">
      <c r="A27" s="362" t="s">
        <v>75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  <c r="S27" s="67" t="s">
        <v>75</v>
      </c>
    </row>
    <row r="28" spans="1:27" s="87" customFormat="1" ht="30" customHeight="1">
      <c r="A28" s="86">
        <v>1</v>
      </c>
      <c r="B28" s="365" t="s">
        <v>76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4"/>
      <c r="S28" s="87">
        <v>1</v>
      </c>
      <c r="T28" s="87" t="s">
        <v>76</v>
      </c>
      <c r="AA28" s="88"/>
    </row>
    <row r="29" spans="1:27" s="87" customFormat="1" ht="19.5" customHeight="1">
      <c r="A29" s="86">
        <v>2</v>
      </c>
      <c r="B29" s="365" t="s">
        <v>77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4"/>
      <c r="S29" s="87">
        <v>2</v>
      </c>
      <c r="T29" s="87" t="s">
        <v>77</v>
      </c>
      <c r="AA29" s="88"/>
    </row>
    <row r="30" spans="1:27" s="87" customFormat="1" ht="19.5" customHeight="1">
      <c r="A30" s="86">
        <v>3</v>
      </c>
      <c r="B30" s="365" t="s">
        <v>78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4"/>
      <c r="S30" s="87">
        <v>3</v>
      </c>
      <c r="T30" s="87" t="s">
        <v>78</v>
      </c>
      <c r="AA30" s="88"/>
    </row>
    <row r="31" spans="1:27" s="87" customFormat="1" ht="19.5" customHeight="1" thickBot="1">
      <c r="A31" s="86">
        <v>4</v>
      </c>
      <c r="B31" s="358" t="s">
        <v>79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60"/>
      <c r="S31" s="87">
        <v>4</v>
      </c>
      <c r="T31" s="87" t="s">
        <v>79</v>
      </c>
      <c r="AA31" s="88"/>
    </row>
    <row r="32" spans="29:30" ht="15">
      <c r="AC32" s="71"/>
      <c r="AD32" s="71"/>
    </row>
    <row r="33" spans="29:30" ht="15">
      <c r="AC33" s="71"/>
      <c r="AD33" s="71"/>
    </row>
    <row r="34" spans="29:30" ht="15">
      <c r="AC34" s="71"/>
      <c r="AD34" s="71"/>
    </row>
    <row r="35" spans="29:30" ht="15">
      <c r="AC35" s="71"/>
      <c r="AD35" s="71"/>
    </row>
    <row r="36" spans="7:30" ht="15">
      <c r="G36" s="90"/>
      <c r="Z36" s="71"/>
      <c r="AC36" s="71"/>
      <c r="AD36" s="71"/>
    </row>
  </sheetData>
  <sheetProtection/>
  <mergeCells count="127">
    <mergeCell ref="B31:O31"/>
    <mergeCell ref="A2:E4"/>
    <mergeCell ref="F2:M2"/>
    <mergeCell ref="A27:O27"/>
    <mergeCell ref="B28:O28"/>
    <mergeCell ref="B29:O29"/>
    <mergeCell ref="B30:O30"/>
    <mergeCell ref="C26:E26"/>
    <mergeCell ref="F26:G26"/>
    <mergeCell ref="H26:I26"/>
    <mergeCell ref="J26:K26"/>
    <mergeCell ref="L26:M26"/>
    <mergeCell ref="C25:E25"/>
    <mergeCell ref="F25:G25"/>
    <mergeCell ref="H25:I25"/>
    <mergeCell ref="C24:E24"/>
    <mergeCell ref="F24:G24"/>
    <mergeCell ref="H24:I24"/>
    <mergeCell ref="J25:K25"/>
    <mergeCell ref="L24:M24"/>
    <mergeCell ref="L25:M25"/>
    <mergeCell ref="J24:K24"/>
    <mergeCell ref="L22:M22"/>
    <mergeCell ref="C23:E23"/>
    <mergeCell ref="F23:G23"/>
    <mergeCell ref="H23:I23"/>
    <mergeCell ref="J23:K23"/>
    <mergeCell ref="L23:M23"/>
    <mergeCell ref="C22:E22"/>
    <mergeCell ref="F22:G22"/>
    <mergeCell ref="H22:I22"/>
    <mergeCell ref="J22:K22"/>
    <mergeCell ref="L20:M20"/>
    <mergeCell ref="C21:E21"/>
    <mergeCell ref="F21:G21"/>
    <mergeCell ref="H21:I21"/>
    <mergeCell ref="J21:K21"/>
    <mergeCell ref="L21:M21"/>
    <mergeCell ref="C20:E20"/>
    <mergeCell ref="F20:G20"/>
    <mergeCell ref="H20:I20"/>
    <mergeCell ref="J20:K20"/>
    <mergeCell ref="L18:M18"/>
    <mergeCell ref="C19:E19"/>
    <mergeCell ref="F19:G19"/>
    <mergeCell ref="H19:I19"/>
    <mergeCell ref="J19:K19"/>
    <mergeCell ref="L19:M19"/>
    <mergeCell ref="C18:E18"/>
    <mergeCell ref="F18:G18"/>
    <mergeCell ref="H18:I18"/>
    <mergeCell ref="J18:K18"/>
    <mergeCell ref="L16:M16"/>
    <mergeCell ref="C17:E17"/>
    <mergeCell ref="F17:G17"/>
    <mergeCell ref="H17:I17"/>
    <mergeCell ref="J17:K17"/>
    <mergeCell ref="L17:M17"/>
    <mergeCell ref="C16:E16"/>
    <mergeCell ref="F16:G16"/>
    <mergeCell ref="H16:I16"/>
    <mergeCell ref="J16:K16"/>
    <mergeCell ref="L14:M14"/>
    <mergeCell ref="C15:E15"/>
    <mergeCell ref="F15:G15"/>
    <mergeCell ref="H15:I15"/>
    <mergeCell ref="J15:K15"/>
    <mergeCell ref="L15:M15"/>
    <mergeCell ref="C14:E14"/>
    <mergeCell ref="F14:G14"/>
    <mergeCell ref="H14:I14"/>
    <mergeCell ref="J14:K14"/>
    <mergeCell ref="L12:M12"/>
    <mergeCell ref="C13:E13"/>
    <mergeCell ref="F13:G13"/>
    <mergeCell ref="H13:I13"/>
    <mergeCell ref="J13:K13"/>
    <mergeCell ref="L13:M13"/>
    <mergeCell ref="C12:E12"/>
    <mergeCell ref="F12:G12"/>
    <mergeCell ref="H12:I12"/>
    <mergeCell ref="J12:K12"/>
    <mergeCell ref="L10:M10"/>
    <mergeCell ref="B11:E11"/>
    <mergeCell ref="F11:G11"/>
    <mergeCell ref="H11:I11"/>
    <mergeCell ref="J11:K11"/>
    <mergeCell ref="L11:M11"/>
    <mergeCell ref="B10:E10"/>
    <mergeCell ref="F10:G10"/>
    <mergeCell ref="H10:I10"/>
    <mergeCell ref="J10:K10"/>
    <mergeCell ref="L9:M9"/>
    <mergeCell ref="C9:E9"/>
    <mergeCell ref="F9:G9"/>
    <mergeCell ref="H9:I9"/>
    <mergeCell ref="J9:K9"/>
    <mergeCell ref="L7:M7"/>
    <mergeCell ref="C8:E8"/>
    <mergeCell ref="F8:G8"/>
    <mergeCell ref="H8:I8"/>
    <mergeCell ref="J8:K8"/>
    <mergeCell ref="L8:M8"/>
    <mergeCell ref="C7:E7"/>
    <mergeCell ref="F7:G7"/>
    <mergeCell ref="H7:I7"/>
    <mergeCell ref="J7:K7"/>
    <mergeCell ref="L5:M5"/>
    <mergeCell ref="C6:E6"/>
    <mergeCell ref="F6:G6"/>
    <mergeCell ref="H6:I6"/>
    <mergeCell ref="J6:K6"/>
    <mergeCell ref="L6:M6"/>
    <mergeCell ref="B5:E5"/>
    <mergeCell ref="F5:G5"/>
    <mergeCell ref="H5:I5"/>
    <mergeCell ref="J5:K5"/>
    <mergeCell ref="F4:G4"/>
    <mergeCell ref="H4:I4"/>
    <mergeCell ref="N3:O3"/>
    <mergeCell ref="J4:K4"/>
    <mergeCell ref="L4:M4"/>
    <mergeCell ref="F3:I3"/>
    <mergeCell ref="N2:O2"/>
    <mergeCell ref="N1:O1"/>
    <mergeCell ref="A1:M1"/>
    <mergeCell ref="J3:M3"/>
  </mergeCells>
  <printOptions horizontalCentered="1" verticalCentered="1"/>
  <pageMargins left="0.2362204724409449" right="0.15748031496062992" top="0.2362204724409449" bottom="0.2755905511811024" header="0.1968503937007874" footer="0.1968503937007874"/>
  <pageSetup horizontalDpi="600" verticalDpi="600" orientation="landscape" paperSize="9" scale="95" r:id="rId1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94">
      <selection activeCell="D26" sqref="D26:G26"/>
    </sheetView>
  </sheetViews>
  <sheetFormatPr defaultColWidth="9.140625" defaultRowHeight="12.75"/>
  <cols>
    <col min="1" max="1" width="3.57421875" style="3" customWidth="1"/>
    <col min="2" max="2" width="29.8515625" style="3" customWidth="1"/>
    <col min="3" max="3" width="12.8515625" style="3" customWidth="1"/>
    <col min="4" max="4" width="15.8515625" style="3" customWidth="1"/>
    <col min="5" max="5" width="18.28125" style="3" customWidth="1"/>
    <col min="6" max="6" width="15.8515625" style="3" customWidth="1"/>
    <col min="7" max="7" width="18.28125" style="3" customWidth="1"/>
    <col min="8" max="8" width="15.7109375" style="3" customWidth="1"/>
    <col min="9" max="9" width="16.140625" style="2" customWidth="1"/>
    <col min="10" max="10" width="13.28125" style="3" customWidth="1"/>
    <col min="11" max="16384" width="9.140625" style="3" customWidth="1"/>
  </cols>
  <sheetData>
    <row r="1" spans="1:9" ht="18">
      <c r="A1" s="390" t="s">
        <v>124</v>
      </c>
      <c r="B1" s="390"/>
      <c r="C1" s="390"/>
      <c r="D1" s="390"/>
      <c r="E1" s="390"/>
      <c r="F1" s="390"/>
      <c r="G1" s="390"/>
      <c r="H1" s="390"/>
      <c r="I1" s="390"/>
    </row>
    <row r="2" spans="1:9" ht="18">
      <c r="A2" s="390" t="s">
        <v>125</v>
      </c>
      <c r="B2" s="390"/>
      <c r="C2" s="390"/>
      <c r="D2" s="390"/>
      <c r="E2" s="390"/>
      <c r="F2" s="390"/>
      <c r="G2" s="390"/>
      <c r="H2" s="390"/>
      <c r="I2" s="390"/>
    </row>
    <row r="3" spans="1:9" s="2" customFormat="1" ht="18.75" thickBot="1">
      <c r="A3" s="4"/>
      <c r="B3" s="5"/>
      <c r="C3" s="5"/>
      <c r="D3" s="5"/>
      <c r="E3" s="5"/>
      <c r="F3" s="5"/>
      <c r="G3" s="5"/>
      <c r="H3" s="391" t="s">
        <v>127</v>
      </c>
      <c r="I3" s="391"/>
    </row>
    <row r="4" spans="1:9" ht="18">
      <c r="A4" s="392" t="s">
        <v>1</v>
      </c>
      <c r="B4" s="394" t="s">
        <v>128</v>
      </c>
      <c r="C4" s="396" t="s">
        <v>129</v>
      </c>
      <c r="D4" s="380" t="s">
        <v>181</v>
      </c>
      <c r="E4" s="381"/>
      <c r="F4" s="380" t="s">
        <v>176</v>
      </c>
      <c r="G4" s="381"/>
      <c r="H4" s="398" t="s">
        <v>130</v>
      </c>
      <c r="I4" s="399"/>
    </row>
    <row r="5" spans="1:9" ht="34.5" customHeight="1" thickBot="1">
      <c r="A5" s="393"/>
      <c r="B5" s="395"/>
      <c r="C5" s="397"/>
      <c r="D5" s="6" t="s">
        <v>184</v>
      </c>
      <c r="E5" s="6" t="s">
        <v>132</v>
      </c>
      <c r="F5" s="6" t="s">
        <v>133</v>
      </c>
      <c r="G5" s="6" t="s">
        <v>132</v>
      </c>
      <c r="H5" s="6" t="s">
        <v>133</v>
      </c>
      <c r="I5" s="7" t="s">
        <v>132</v>
      </c>
    </row>
    <row r="6" spans="1:9" ht="18">
      <c r="A6" s="8"/>
      <c r="B6" s="9" t="s">
        <v>0</v>
      </c>
      <c r="C6" s="10" t="s">
        <v>134</v>
      </c>
      <c r="D6" s="60">
        <v>6669</v>
      </c>
      <c r="E6" s="60">
        <v>6669</v>
      </c>
      <c r="F6" s="60">
        <v>5961</v>
      </c>
      <c r="G6" s="60">
        <v>5961</v>
      </c>
      <c r="H6" s="51">
        <f>(D6-F6)/F6</f>
        <v>0.11877201811776547</v>
      </c>
      <c r="I6" s="51">
        <f>(E6-G6)/G6</f>
        <v>0.11877201811776547</v>
      </c>
    </row>
    <row r="7" spans="1:9" ht="18">
      <c r="A7" s="11"/>
      <c r="B7" s="12" t="s">
        <v>135</v>
      </c>
      <c r="C7" s="13" t="s">
        <v>134</v>
      </c>
      <c r="D7" s="60">
        <v>0</v>
      </c>
      <c r="E7" s="60">
        <v>0</v>
      </c>
      <c r="F7" s="60">
        <v>0</v>
      </c>
      <c r="G7" s="60">
        <v>0</v>
      </c>
      <c r="H7" s="51"/>
      <c r="I7" s="51"/>
    </row>
    <row r="8" spans="1:9" ht="18">
      <c r="A8" s="11"/>
      <c r="B8" s="12" t="s">
        <v>137</v>
      </c>
      <c r="C8" s="13" t="s">
        <v>134</v>
      </c>
      <c r="D8" s="60">
        <v>1</v>
      </c>
      <c r="E8" s="60">
        <v>1</v>
      </c>
      <c r="F8" s="60">
        <v>0</v>
      </c>
      <c r="G8" s="60">
        <v>0</v>
      </c>
      <c r="H8" s="51"/>
      <c r="I8" s="51"/>
    </row>
    <row r="9" spans="1:9" ht="18">
      <c r="A9" s="11"/>
      <c r="B9" s="14" t="s">
        <v>138</v>
      </c>
      <c r="C9" s="13"/>
      <c r="D9" s="60">
        <v>6670</v>
      </c>
      <c r="E9" s="60">
        <v>6670</v>
      </c>
      <c r="F9" s="60">
        <v>5961</v>
      </c>
      <c r="G9" s="60">
        <v>5961</v>
      </c>
      <c r="H9" s="51">
        <f aca="true" t="shared" si="0" ref="H9:I28">(D9-F9)/F9</f>
        <v>0.11893977520550243</v>
      </c>
      <c r="I9" s="51">
        <f t="shared" si="0"/>
        <v>0.11893977520550243</v>
      </c>
    </row>
    <row r="10" spans="1:9" ht="18">
      <c r="A10" s="11"/>
      <c r="B10" s="12" t="s">
        <v>139</v>
      </c>
      <c r="C10" s="13" t="s">
        <v>134</v>
      </c>
      <c r="D10" s="60">
        <v>3577972</v>
      </c>
      <c r="E10" s="60">
        <v>3577972</v>
      </c>
      <c r="F10" s="60">
        <v>3457990</v>
      </c>
      <c r="G10" s="60">
        <v>3457990</v>
      </c>
      <c r="H10" s="51">
        <f t="shared" si="0"/>
        <v>0.0346970349827501</v>
      </c>
      <c r="I10" s="51">
        <f t="shared" si="0"/>
        <v>0.0346970349827501</v>
      </c>
    </row>
    <row r="11" spans="1:9" ht="18">
      <c r="A11" s="11"/>
      <c r="B11" s="12" t="s">
        <v>140</v>
      </c>
      <c r="C11" s="13" t="s">
        <v>134</v>
      </c>
      <c r="D11" s="60">
        <v>29769</v>
      </c>
      <c r="E11" s="60">
        <v>29769</v>
      </c>
      <c r="F11" s="60">
        <v>28602</v>
      </c>
      <c r="G11" s="60">
        <v>28602</v>
      </c>
      <c r="H11" s="51">
        <f t="shared" si="0"/>
        <v>0.0408013425634571</v>
      </c>
      <c r="I11" s="51">
        <f t="shared" si="0"/>
        <v>0.0408013425634571</v>
      </c>
    </row>
    <row r="12" spans="1:9" ht="18">
      <c r="A12" s="11"/>
      <c r="B12" s="12" t="s">
        <v>141</v>
      </c>
      <c r="C12" s="13" t="s">
        <v>134</v>
      </c>
      <c r="D12" s="60">
        <v>654161</v>
      </c>
      <c r="E12" s="60">
        <v>654161</v>
      </c>
      <c r="F12" s="60">
        <v>628997</v>
      </c>
      <c r="G12" s="60">
        <v>628997</v>
      </c>
      <c r="H12" s="51">
        <f t="shared" si="0"/>
        <v>0.04000655011073185</v>
      </c>
      <c r="I12" s="51">
        <f t="shared" si="0"/>
        <v>0.04000655011073185</v>
      </c>
    </row>
    <row r="13" spans="1:9" ht="18">
      <c r="A13" s="11"/>
      <c r="B13" s="12" t="s">
        <v>142</v>
      </c>
      <c r="C13" s="13" t="s">
        <v>134</v>
      </c>
      <c r="D13" s="60">
        <v>618497</v>
      </c>
      <c r="E13" s="60">
        <v>618497</v>
      </c>
      <c r="F13" s="60">
        <v>602257</v>
      </c>
      <c r="G13" s="60">
        <v>602257</v>
      </c>
      <c r="H13" s="51">
        <f t="shared" si="0"/>
        <v>0.02696523245059833</v>
      </c>
      <c r="I13" s="51">
        <f t="shared" si="0"/>
        <v>0.02696523245059833</v>
      </c>
    </row>
    <row r="14" spans="1:9" ht="27.75" customHeight="1">
      <c r="A14" s="11"/>
      <c r="B14" s="15" t="s">
        <v>143</v>
      </c>
      <c r="C14" s="13"/>
      <c r="D14" s="60">
        <v>4880399</v>
      </c>
      <c r="E14" s="60">
        <v>4880399</v>
      </c>
      <c r="F14" s="60">
        <v>4717846</v>
      </c>
      <c r="G14" s="60">
        <v>4717846</v>
      </c>
      <c r="H14" s="51">
        <f t="shared" si="0"/>
        <v>0.034454918621760866</v>
      </c>
      <c r="I14" s="51">
        <f t="shared" si="0"/>
        <v>0.034454918621760866</v>
      </c>
    </row>
    <row r="15" spans="1:9" ht="18">
      <c r="A15" s="11"/>
      <c r="B15" s="12" t="s">
        <v>144</v>
      </c>
      <c r="C15" s="13" t="s">
        <v>134</v>
      </c>
      <c r="D15" s="60">
        <v>898906</v>
      </c>
      <c r="E15" s="60">
        <v>898906</v>
      </c>
      <c r="F15" s="60">
        <v>782035</v>
      </c>
      <c r="G15" s="60">
        <v>782035</v>
      </c>
      <c r="H15" s="51">
        <f t="shared" si="0"/>
        <v>0.14944471794740644</v>
      </c>
      <c r="I15" s="51">
        <f t="shared" si="0"/>
        <v>0.14944471794740644</v>
      </c>
    </row>
    <row r="16" spans="1:10" ht="28.5" customHeight="1">
      <c r="A16" s="61"/>
      <c r="B16" s="15" t="s">
        <v>145</v>
      </c>
      <c r="C16" s="11"/>
      <c r="D16" s="60">
        <v>5785975</v>
      </c>
      <c r="E16" s="60">
        <v>5785975</v>
      </c>
      <c r="F16" s="60">
        <v>5505842</v>
      </c>
      <c r="G16" s="60">
        <v>5505842</v>
      </c>
      <c r="H16" s="51">
        <f t="shared" si="0"/>
        <v>0.05087922973452562</v>
      </c>
      <c r="I16" s="51">
        <f t="shared" si="0"/>
        <v>0.05087922973452562</v>
      </c>
      <c r="J16" s="63"/>
    </row>
    <row r="17" spans="1:9" ht="26.25" customHeight="1">
      <c r="A17" s="11" t="s">
        <v>2</v>
      </c>
      <c r="B17" s="15" t="s">
        <v>146</v>
      </c>
      <c r="C17" s="11"/>
      <c r="D17" s="60"/>
      <c r="E17" s="60">
        <f>D17</f>
        <v>0</v>
      </c>
      <c r="F17" s="60"/>
      <c r="G17" s="60"/>
      <c r="H17" s="60" t="e">
        <f t="shared" si="0"/>
        <v>#DIV/0!</v>
      </c>
      <c r="I17" s="60" t="e">
        <f t="shared" si="0"/>
        <v>#DIV/0!</v>
      </c>
    </row>
    <row r="18" spans="1:10" ht="18">
      <c r="A18" s="11"/>
      <c r="B18" s="12" t="s">
        <v>0</v>
      </c>
      <c r="C18" s="13" t="s">
        <v>147</v>
      </c>
      <c r="D18" s="60">
        <v>3201.192855</v>
      </c>
      <c r="E18" s="60">
        <v>6281.417965999999</v>
      </c>
      <c r="F18" s="60">
        <v>2291.09</v>
      </c>
      <c r="G18" s="60">
        <v>2291.09</v>
      </c>
      <c r="H18" s="60">
        <f t="shared" si="0"/>
        <v>0.3972357502324219</v>
      </c>
      <c r="I18" s="60">
        <f t="shared" si="0"/>
        <v>1.7416722896088754</v>
      </c>
      <c r="J18" s="2"/>
    </row>
    <row r="19" spans="1:10" ht="18">
      <c r="A19" s="11"/>
      <c r="B19" s="12" t="s">
        <v>135</v>
      </c>
      <c r="C19" s="13" t="s">
        <v>147</v>
      </c>
      <c r="D19" s="60">
        <v>0</v>
      </c>
      <c r="E19" s="60">
        <v>0</v>
      </c>
      <c r="F19" s="60">
        <v>0</v>
      </c>
      <c r="G19" s="60">
        <v>0</v>
      </c>
      <c r="H19" s="60" t="e">
        <f t="shared" si="0"/>
        <v>#DIV/0!</v>
      </c>
      <c r="I19" s="60" t="e">
        <f t="shared" si="0"/>
        <v>#DIV/0!</v>
      </c>
      <c r="J19" s="2"/>
    </row>
    <row r="20" spans="1:10" ht="18">
      <c r="A20" s="11"/>
      <c r="B20" s="12" t="s">
        <v>137</v>
      </c>
      <c r="C20" s="13" t="s">
        <v>147</v>
      </c>
      <c r="D20" s="60">
        <v>0</v>
      </c>
      <c r="E20" s="60">
        <v>0</v>
      </c>
      <c r="F20" s="60">
        <v>0</v>
      </c>
      <c r="G20" s="60">
        <v>0</v>
      </c>
      <c r="H20" s="60" t="e">
        <f t="shared" si="0"/>
        <v>#DIV/0!</v>
      </c>
      <c r="I20" s="60" t="e">
        <f t="shared" si="0"/>
        <v>#DIV/0!</v>
      </c>
      <c r="J20" s="2"/>
    </row>
    <row r="21" spans="1:10" ht="18">
      <c r="A21" s="11"/>
      <c r="B21" s="14" t="s">
        <v>138</v>
      </c>
      <c r="C21" s="13" t="s">
        <v>147</v>
      </c>
      <c r="D21" s="60">
        <v>3201.192855</v>
      </c>
      <c r="E21" s="60">
        <v>6281.417965999999</v>
      </c>
      <c r="F21" s="60">
        <v>2291.09</v>
      </c>
      <c r="G21" s="60">
        <v>2291.09</v>
      </c>
      <c r="H21" s="60">
        <f t="shared" si="0"/>
        <v>0.3972357502324219</v>
      </c>
      <c r="I21" s="60">
        <f t="shared" si="0"/>
        <v>1.7416722896088754</v>
      </c>
      <c r="J21" s="2"/>
    </row>
    <row r="22" spans="1:10" ht="18">
      <c r="A22" s="11"/>
      <c r="B22" s="12" t="s">
        <v>139</v>
      </c>
      <c r="C22" s="13" t="s">
        <v>147</v>
      </c>
      <c r="D22" s="60">
        <v>1137.855272</v>
      </c>
      <c r="E22" s="60">
        <v>2148.897715</v>
      </c>
      <c r="F22" s="60">
        <v>934.02</v>
      </c>
      <c r="G22" s="60">
        <v>934.02</v>
      </c>
      <c r="H22" s="60">
        <f t="shared" si="0"/>
        <v>0.21823437613755597</v>
      </c>
      <c r="I22" s="60">
        <f t="shared" si="0"/>
        <v>1.3006977527247812</v>
      </c>
      <c r="J22" s="2"/>
    </row>
    <row r="23" spans="1:10" ht="18">
      <c r="A23" s="11"/>
      <c r="B23" s="12" t="s">
        <v>140</v>
      </c>
      <c r="C23" s="13" t="s">
        <v>147</v>
      </c>
      <c r="D23" s="60">
        <v>36.157106</v>
      </c>
      <c r="E23" s="60">
        <v>65.766435</v>
      </c>
      <c r="F23" s="60">
        <v>28.72</v>
      </c>
      <c r="G23" s="60">
        <v>28.72</v>
      </c>
      <c r="H23" s="60">
        <f t="shared" si="0"/>
        <v>0.2589521587743733</v>
      </c>
      <c r="I23" s="60">
        <f t="shared" si="0"/>
        <v>1.2899176532033427</v>
      </c>
      <c r="J23" s="2"/>
    </row>
    <row r="24" spans="1:10" ht="18">
      <c r="A24" s="11"/>
      <c r="B24" s="12" t="s">
        <v>141</v>
      </c>
      <c r="C24" s="13" t="s">
        <v>147</v>
      </c>
      <c r="D24" s="60">
        <v>944.6997250000001</v>
      </c>
      <c r="E24" s="60">
        <v>1873.814012</v>
      </c>
      <c r="F24" s="60">
        <v>873.29</v>
      </c>
      <c r="G24" s="60">
        <v>873.29</v>
      </c>
      <c r="H24" s="60">
        <f t="shared" si="0"/>
        <v>0.08177091802265009</v>
      </c>
      <c r="I24" s="60">
        <f t="shared" si="0"/>
        <v>1.1456950291426675</v>
      </c>
      <c r="J24" s="2"/>
    </row>
    <row r="25" spans="1:10" ht="18">
      <c r="A25" s="11"/>
      <c r="B25" s="12" t="s">
        <v>148</v>
      </c>
      <c r="C25" s="13" t="s">
        <v>147</v>
      </c>
      <c r="D25" s="60">
        <v>202.95160099999998</v>
      </c>
      <c r="E25" s="60">
        <v>410.619138</v>
      </c>
      <c r="F25" s="60">
        <v>237.34</v>
      </c>
      <c r="G25" s="60">
        <v>237.34</v>
      </c>
      <c r="H25" s="60">
        <f t="shared" si="0"/>
        <v>-0.14489086963849337</v>
      </c>
      <c r="I25" s="60">
        <f t="shared" si="0"/>
        <v>0.7300882194320385</v>
      </c>
      <c r="J25" s="2"/>
    </row>
    <row r="26" spans="1:10" ht="24" customHeight="1">
      <c r="A26" s="11"/>
      <c r="B26" s="15" t="s">
        <v>149</v>
      </c>
      <c r="C26" s="13" t="s">
        <v>147</v>
      </c>
      <c r="D26" s="60">
        <v>2321.6637039999996</v>
      </c>
      <c r="E26" s="60">
        <v>4499.097299999999</v>
      </c>
      <c r="F26" s="60">
        <v>2073.37</v>
      </c>
      <c r="G26" s="60">
        <v>2073.37</v>
      </c>
      <c r="H26" s="60">
        <f t="shared" si="0"/>
        <v>0.11975368795728679</v>
      </c>
      <c r="I26" s="60">
        <f t="shared" si="0"/>
        <v>1.1699442453590048</v>
      </c>
      <c r="J26" s="2"/>
    </row>
    <row r="27" spans="1:10" ht="18">
      <c r="A27" s="11"/>
      <c r="B27" s="12" t="s">
        <v>144</v>
      </c>
      <c r="C27" s="13" t="s">
        <v>147</v>
      </c>
      <c r="D27" s="60">
        <v>1534.0443030000001</v>
      </c>
      <c r="E27" s="60">
        <v>3160.257887</v>
      </c>
      <c r="F27" s="60">
        <v>1596.2599999999998</v>
      </c>
      <c r="G27" s="60">
        <v>1596.2599999999998</v>
      </c>
      <c r="H27" s="60">
        <f t="shared" si="0"/>
        <v>-0.03897591683059128</v>
      </c>
      <c r="I27" s="60">
        <f t="shared" si="0"/>
        <v>0.9797889360129306</v>
      </c>
      <c r="J27" s="2"/>
    </row>
    <row r="28" spans="1:10" ht="24" customHeight="1">
      <c r="A28" s="61"/>
      <c r="B28" s="14" t="s">
        <v>145</v>
      </c>
      <c r="C28" s="13" t="s">
        <v>147</v>
      </c>
      <c r="D28" s="60">
        <v>7056.900862</v>
      </c>
      <c r="E28" s="60">
        <v>13940.773153</v>
      </c>
      <c r="F28" s="60">
        <v>5960.719999999999</v>
      </c>
      <c r="G28" s="60">
        <v>5960.719999999999</v>
      </c>
      <c r="H28" s="60">
        <f t="shared" si="0"/>
        <v>0.18390074722516764</v>
      </c>
      <c r="I28" s="60">
        <f t="shared" si="0"/>
        <v>1.3387733617750879</v>
      </c>
      <c r="J28" s="2"/>
    </row>
    <row r="29" spans="1:9" ht="18">
      <c r="A29" s="11"/>
      <c r="B29" s="12"/>
      <c r="C29" s="11"/>
      <c r="D29" s="16"/>
      <c r="E29" s="11"/>
      <c r="F29" s="11"/>
      <c r="G29" s="11"/>
      <c r="H29" s="11"/>
      <c r="I29" s="11"/>
    </row>
    <row r="30" spans="1:9" ht="18">
      <c r="A30" s="383" t="s">
        <v>150</v>
      </c>
      <c r="B30" s="384"/>
      <c r="C30" s="384"/>
      <c r="D30" s="384"/>
      <c r="E30" s="384"/>
      <c r="F30" s="384"/>
      <c r="G30" s="384"/>
      <c r="H30" s="384"/>
      <c r="I30" s="385"/>
    </row>
    <row r="31" spans="1:9" ht="18">
      <c r="A31" s="383" t="s">
        <v>151</v>
      </c>
      <c r="B31" s="384"/>
      <c r="C31" s="384"/>
      <c r="D31" s="384"/>
      <c r="E31" s="384"/>
      <c r="F31" s="384"/>
      <c r="G31" s="384"/>
      <c r="H31" s="384"/>
      <c r="I31" s="385"/>
    </row>
    <row r="32" spans="1:9" ht="18.75" thickBot="1">
      <c r="A32" s="19"/>
      <c r="B32" s="20"/>
      <c r="C32" s="20"/>
      <c r="D32" s="20"/>
      <c r="E32" s="20"/>
      <c r="F32" s="20"/>
      <c r="G32" s="20"/>
      <c r="H32" s="386" t="s">
        <v>152</v>
      </c>
      <c r="I32" s="386"/>
    </row>
    <row r="33" spans="1:9" ht="18">
      <c r="A33" s="387" t="s">
        <v>1</v>
      </c>
      <c r="B33" s="388" t="s">
        <v>153</v>
      </c>
      <c r="C33" s="387" t="s">
        <v>129</v>
      </c>
      <c r="D33" s="21" t="s">
        <v>181</v>
      </c>
      <c r="E33" s="22"/>
      <c r="F33" s="380" t="s">
        <v>176</v>
      </c>
      <c r="G33" s="381"/>
      <c r="H33" s="389" t="s">
        <v>130</v>
      </c>
      <c r="I33" s="389"/>
    </row>
    <row r="34" spans="1:9" ht="32.25" thickBot="1">
      <c r="A34" s="387"/>
      <c r="B34" s="388"/>
      <c r="C34" s="387"/>
      <c r="D34" s="23" t="s">
        <v>131</v>
      </c>
      <c r="E34" s="23" t="s">
        <v>132</v>
      </c>
      <c r="F34" s="6" t="s">
        <v>133</v>
      </c>
      <c r="G34" s="6" t="s">
        <v>132</v>
      </c>
      <c r="H34" s="23" t="s">
        <v>133</v>
      </c>
      <c r="I34" s="23" t="s">
        <v>132</v>
      </c>
    </row>
    <row r="35" spans="1:9" ht="19.5" customHeight="1">
      <c r="A35" s="11" t="s">
        <v>3</v>
      </c>
      <c r="B35" s="24" t="s">
        <v>154</v>
      </c>
      <c r="C35" s="11"/>
      <c r="D35" s="11"/>
      <c r="E35" s="11"/>
      <c r="F35" s="11"/>
      <c r="G35" s="11"/>
      <c r="H35" s="11"/>
      <c r="I35" s="11"/>
    </row>
    <row r="36" spans="1:10" ht="18">
      <c r="A36" s="11"/>
      <c r="B36" s="12" t="s">
        <v>0</v>
      </c>
      <c r="C36" s="11" t="s">
        <v>126</v>
      </c>
      <c r="D36" s="25">
        <v>2038.388984831</v>
      </c>
      <c r="E36" s="16">
        <v>4035.350134994</v>
      </c>
      <c r="F36" s="25">
        <v>1402.33</v>
      </c>
      <c r="G36" s="16">
        <v>1402.33</v>
      </c>
      <c r="H36" s="53">
        <f>(D36-F36)/F36</f>
        <v>0.45357297129135093</v>
      </c>
      <c r="I36" s="53">
        <f>(E36-G36)/G36</f>
        <v>1.8776037986736362</v>
      </c>
      <c r="J36" s="2"/>
    </row>
    <row r="37" spans="1:10" ht="18">
      <c r="A37" s="11"/>
      <c r="B37" s="12" t="s">
        <v>135</v>
      </c>
      <c r="C37" s="11" t="s">
        <v>126</v>
      </c>
      <c r="D37" s="25">
        <v>0</v>
      </c>
      <c r="E37" s="16">
        <v>0</v>
      </c>
      <c r="F37" s="25">
        <v>0</v>
      </c>
      <c r="G37" s="16">
        <v>0</v>
      </c>
      <c r="H37" s="53" t="e">
        <f aca="true" t="shared" si="1" ref="H37:I58">(D37-F37)/F37</f>
        <v>#DIV/0!</v>
      </c>
      <c r="I37" s="53" t="e">
        <f t="shared" si="1"/>
        <v>#DIV/0!</v>
      </c>
      <c r="J37" s="2"/>
    </row>
    <row r="38" spans="1:10" ht="18">
      <c r="A38" s="11"/>
      <c r="B38" s="12" t="s">
        <v>137</v>
      </c>
      <c r="C38" s="11" t="s">
        <v>126</v>
      </c>
      <c r="D38" s="25">
        <v>0.7626140000000001</v>
      </c>
      <c r="E38" s="16">
        <v>2.9705487</v>
      </c>
      <c r="F38" s="25">
        <v>0</v>
      </c>
      <c r="G38" s="16">
        <v>0</v>
      </c>
      <c r="H38" s="53" t="e">
        <f t="shared" si="1"/>
        <v>#DIV/0!</v>
      </c>
      <c r="I38" s="53" t="e">
        <f t="shared" si="1"/>
        <v>#DIV/0!</v>
      </c>
      <c r="J38" s="2"/>
    </row>
    <row r="39" spans="1:10" ht="18">
      <c r="A39" s="11"/>
      <c r="B39" s="14" t="s">
        <v>138</v>
      </c>
      <c r="C39" s="11" t="s">
        <v>126</v>
      </c>
      <c r="D39" s="25">
        <v>2039.1515988310002</v>
      </c>
      <c r="E39" s="16">
        <v>4038.3206836940003</v>
      </c>
      <c r="F39" s="25">
        <v>1402.33</v>
      </c>
      <c r="G39" s="16">
        <v>1402.33</v>
      </c>
      <c r="H39" s="53">
        <f t="shared" si="1"/>
        <v>0.4541167905065144</v>
      </c>
      <c r="I39" s="53">
        <f t="shared" si="1"/>
        <v>1.879722093725443</v>
      </c>
      <c r="J39" s="2"/>
    </row>
    <row r="40" spans="1:10" ht="18">
      <c r="A40" s="11"/>
      <c r="B40" s="12" t="s">
        <v>139</v>
      </c>
      <c r="C40" s="11" t="s">
        <v>126</v>
      </c>
      <c r="D40" s="25">
        <v>603.9285936709999</v>
      </c>
      <c r="E40" s="16">
        <v>1135.001232423</v>
      </c>
      <c r="F40" s="25">
        <v>499.74</v>
      </c>
      <c r="G40" s="16">
        <v>499.74</v>
      </c>
      <c r="H40" s="53">
        <f t="shared" si="1"/>
        <v>0.20848559985392387</v>
      </c>
      <c r="I40" s="53">
        <f t="shared" si="1"/>
        <v>1.2711834802557327</v>
      </c>
      <c r="J40" s="2"/>
    </row>
    <row r="41" spans="1:10" ht="18">
      <c r="A41" s="11"/>
      <c r="B41" s="12" t="s">
        <v>140</v>
      </c>
      <c r="C41" s="11" t="s">
        <v>126</v>
      </c>
      <c r="D41" s="25">
        <v>20.638180238999997</v>
      </c>
      <c r="E41" s="16">
        <v>37.65184866</v>
      </c>
      <c r="F41" s="25">
        <v>16.97</v>
      </c>
      <c r="G41" s="16">
        <v>16.97</v>
      </c>
      <c r="H41" s="53">
        <f t="shared" si="1"/>
        <v>0.2161567612846198</v>
      </c>
      <c r="I41" s="53">
        <f t="shared" si="1"/>
        <v>1.2187300329994109</v>
      </c>
      <c r="J41" s="2"/>
    </row>
    <row r="42" spans="1:10" ht="18">
      <c r="A42" s="11"/>
      <c r="B42" s="12" t="s">
        <v>141</v>
      </c>
      <c r="C42" s="11" t="s">
        <v>126</v>
      </c>
      <c r="D42" s="25">
        <v>649.4630909919999</v>
      </c>
      <c r="E42" s="16">
        <v>1290.253437483</v>
      </c>
      <c r="F42" s="25">
        <v>616.42</v>
      </c>
      <c r="G42" s="16">
        <v>616.42</v>
      </c>
      <c r="H42" s="53">
        <f t="shared" si="1"/>
        <v>0.053604832730930176</v>
      </c>
      <c r="I42" s="53">
        <f t="shared" si="1"/>
        <v>1.0931401276451123</v>
      </c>
      <c r="J42" s="2"/>
    </row>
    <row r="43" spans="1:10" ht="18">
      <c r="A43" s="11"/>
      <c r="B43" s="12" t="s">
        <v>155</v>
      </c>
      <c r="C43" s="11" t="s">
        <v>126</v>
      </c>
      <c r="D43" s="25">
        <v>100.52464640600002</v>
      </c>
      <c r="E43" s="16">
        <v>204.916087433</v>
      </c>
      <c r="F43" s="25">
        <v>121.96000000000001</v>
      </c>
      <c r="G43" s="16">
        <v>121.96000000000001</v>
      </c>
      <c r="H43" s="53">
        <f t="shared" si="1"/>
        <v>-0.1757572449491636</v>
      </c>
      <c r="I43" s="53">
        <f t="shared" si="1"/>
        <v>0.6801909432026894</v>
      </c>
      <c r="J43" s="2"/>
    </row>
    <row r="44" spans="1:10" ht="23.25" customHeight="1">
      <c r="A44" s="11"/>
      <c r="B44" s="15" t="s">
        <v>149</v>
      </c>
      <c r="C44" s="11" t="s">
        <v>126</v>
      </c>
      <c r="D44" s="25">
        <v>1374.5545113079997</v>
      </c>
      <c r="E44" s="16">
        <v>2667.8226059989997</v>
      </c>
      <c r="F44" s="25">
        <v>1255.0899999999997</v>
      </c>
      <c r="G44" s="16">
        <v>1255.0899999999997</v>
      </c>
      <c r="H44" s="53">
        <f t="shared" si="1"/>
        <v>0.09518401971810793</v>
      </c>
      <c r="I44" s="53">
        <f t="shared" si="1"/>
        <v>1.1256026308862315</v>
      </c>
      <c r="J44" s="2"/>
    </row>
    <row r="45" spans="1:10" ht="18">
      <c r="A45" s="11"/>
      <c r="B45" s="12" t="s">
        <v>144</v>
      </c>
      <c r="C45" s="11" t="s">
        <v>126</v>
      </c>
      <c r="D45" s="25">
        <v>100.500017673</v>
      </c>
      <c r="E45" s="16">
        <v>239.912996682</v>
      </c>
      <c r="F45" s="25">
        <v>133.757</v>
      </c>
      <c r="G45" s="16">
        <v>133.757</v>
      </c>
      <c r="H45" s="53">
        <f t="shared" si="1"/>
        <v>-0.24863732236069888</v>
      </c>
      <c r="I45" s="53">
        <f t="shared" si="1"/>
        <v>0.7936481580926605</v>
      </c>
      <c r="J45" s="2"/>
    </row>
    <row r="46" spans="1:10" ht="25.5" customHeight="1">
      <c r="A46" s="61"/>
      <c r="B46" s="14" t="s">
        <v>145</v>
      </c>
      <c r="C46" s="11" t="s">
        <v>126</v>
      </c>
      <c r="D46" s="25">
        <v>3514.2061278120004</v>
      </c>
      <c r="E46" s="16">
        <v>6946.056286375</v>
      </c>
      <c r="F46" s="25">
        <v>2791.177</v>
      </c>
      <c r="G46" s="16">
        <v>2791.177</v>
      </c>
      <c r="H46" s="53">
        <f t="shared" si="1"/>
        <v>0.2590409450249842</v>
      </c>
      <c r="I46" s="53">
        <f t="shared" si="1"/>
        <v>1.488576068939734</v>
      </c>
      <c r="J46" s="2"/>
    </row>
    <row r="47" spans="1:9" ht="28.5" customHeight="1">
      <c r="A47" s="11" t="s">
        <v>4</v>
      </c>
      <c r="B47" s="14" t="s">
        <v>156</v>
      </c>
      <c r="C47" s="11"/>
      <c r="D47" s="11"/>
      <c r="E47" s="16">
        <f>D47</f>
        <v>0</v>
      </c>
      <c r="F47" s="11"/>
      <c r="G47" s="11"/>
      <c r="H47" s="53" t="e">
        <f t="shared" si="1"/>
        <v>#DIV/0!</v>
      </c>
      <c r="I47" s="53" t="e">
        <f t="shared" si="1"/>
        <v>#DIV/0!</v>
      </c>
    </row>
    <row r="48" spans="1:9" ht="18">
      <c r="A48" s="11"/>
      <c r="B48" s="12" t="s">
        <v>0</v>
      </c>
      <c r="C48" s="24" t="s">
        <v>157</v>
      </c>
      <c r="D48" s="16">
        <v>636.7591948255177</v>
      </c>
      <c r="E48" s="16">
        <v>1285.075820461585</v>
      </c>
      <c r="F48" s="16">
        <v>612.0798397269422</v>
      </c>
      <c r="G48" s="16">
        <v>612.0798397269422</v>
      </c>
      <c r="H48" s="53">
        <f t="shared" si="1"/>
        <v>0.04032048353297405</v>
      </c>
      <c r="I48" s="53">
        <f t="shared" si="1"/>
        <v>1.099523194612775</v>
      </c>
    </row>
    <row r="49" spans="1:9" ht="18">
      <c r="A49" s="11"/>
      <c r="B49" s="12" t="s">
        <v>135</v>
      </c>
      <c r="C49" s="24" t="s">
        <v>157</v>
      </c>
      <c r="D49" s="16">
        <v>0</v>
      </c>
      <c r="E49" s="16">
        <v>0</v>
      </c>
      <c r="F49" s="16">
        <v>0</v>
      </c>
      <c r="G49" s="16">
        <v>0</v>
      </c>
      <c r="H49" s="53" t="e">
        <f t="shared" si="1"/>
        <v>#DIV/0!</v>
      </c>
      <c r="I49" s="53" t="e">
        <f t="shared" si="1"/>
        <v>#DIV/0!</v>
      </c>
    </row>
    <row r="50" spans="1:9" ht="18">
      <c r="A50" s="11"/>
      <c r="B50" s="12" t="s">
        <v>137</v>
      </c>
      <c r="C50" s="24" t="s">
        <v>157</v>
      </c>
      <c r="D50" s="16">
        <v>0</v>
      </c>
      <c r="E50" s="16">
        <v>0</v>
      </c>
      <c r="F50" s="16">
        <v>0</v>
      </c>
      <c r="G50" s="16">
        <v>0</v>
      </c>
      <c r="H50" s="53" t="e">
        <f t="shared" si="1"/>
        <v>#DIV/0!</v>
      </c>
      <c r="I50" s="53" t="e">
        <f t="shared" si="1"/>
        <v>#DIV/0!</v>
      </c>
    </row>
    <row r="51" spans="1:9" ht="18">
      <c r="A51" s="11"/>
      <c r="B51" s="14" t="s">
        <v>138</v>
      </c>
      <c r="C51" s="24" t="s">
        <v>157</v>
      </c>
      <c r="D51" s="16">
        <v>636.9974228969096</v>
      </c>
      <c r="E51" s="16">
        <v>1286.030858058396</v>
      </c>
      <c r="F51" s="17">
        <v>612.0798397269422</v>
      </c>
      <c r="G51" s="17">
        <v>612.0798397269422</v>
      </c>
      <c r="H51" s="53">
        <f t="shared" si="1"/>
        <v>0.040709694312237976</v>
      </c>
      <c r="I51" s="53">
        <f t="shared" si="1"/>
        <v>1.1010835100076377</v>
      </c>
    </row>
    <row r="52" spans="1:9" ht="18">
      <c r="A52" s="11"/>
      <c r="B52" s="12" t="s">
        <v>139</v>
      </c>
      <c r="C52" s="24" t="s">
        <v>157</v>
      </c>
      <c r="D52" s="16">
        <v>530.7604653529257</v>
      </c>
      <c r="E52" s="16">
        <v>1056.0328141340342</v>
      </c>
      <c r="F52" s="16">
        <v>535.0420761868055</v>
      </c>
      <c r="G52" s="16">
        <v>535.0420761868054</v>
      </c>
      <c r="H52" s="53">
        <f t="shared" si="1"/>
        <v>-0.008002381540521832</v>
      </c>
      <c r="I52" s="53">
        <f t="shared" si="1"/>
        <v>0.9737378818134844</v>
      </c>
    </row>
    <row r="53" spans="1:9" ht="18">
      <c r="A53" s="11"/>
      <c r="B53" s="12" t="s">
        <v>140</v>
      </c>
      <c r="C53" s="24" t="s">
        <v>157</v>
      </c>
      <c r="D53" s="16">
        <v>570.7918172156809</v>
      </c>
      <c r="E53" s="16">
        <v>1145.3968148838144</v>
      </c>
      <c r="F53" s="16">
        <v>590.8774373259054</v>
      </c>
      <c r="G53" s="16">
        <v>590.8774373259052</v>
      </c>
      <c r="H53" s="53">
        <f t="shared" si="1"/>
        <v>-0.03399287033386248</v>
      </c>
      <c r="I53" s="53">
        <f t="shared" si="1"/>
        <v>0.9384676796383707</v>
      </c>
    </row>
    <row r="54" spans="1:9" ht="18">
      <c r="A54" s="11"/>
      <c r="B54" s="12" t="s">
        <v>141</v>
      </c>
      <c r="C54" s="24" t="s">
        <v>157</v>
      </c>
      <c r="D54" s="16">
        <v>687.4809781404349</v>
      </c>
      <c r="E54" s="16">
        <v>1377.1596920046206</v>
      </c>
      <c r="F54" s="16">
        <v>705.8594510414639</v>
      </c>
      <c r="G54" s="16">
        <v>705.8594510414639</v>
      </c>
      <c r="H54" s="53">
        <f t="shared" si="1"/>
        <v>-0.026037014697348586</v>
      </c>
      <c r="I54" s="53">
        <f t="shared" si="1"/>
        <v>0.9510395305647369</v>
      </c>
    </row>
    <row r="55" spans="1:9" ht="16.5" customHeight="1">
      <c r="A55" s="11"/>
      <c r="B55" s="12" t="s">
        <v>148</v>
      </c>
      <c r="C55" s="24" t="s">
        <v>157</v>
      </c>
      <c r="D55" s="16">
        <v>495.31339447773075</v>
      </c>
      <c r="E55" s="16">
        <v>997.998804701477</v>
      </c>
      <c r="F55" s="16">
        <v>513.8619701693773</v>
      </c>
      <c r="G55" s="16">
        <v>513.8619701693773</v>
      </c>
      <c r="H55" s="53">
        <f t="shared" si="1"/>
        <v>-0.03609641648618717</v>
      </c>
      <c r="I55" s="53">
        <f t="shared" si="1"/>
        <v>0.9421534626750453</v>
      </c>
    </row>
    <row r="56" spans="1:9" ht="29.25" customHeight="1">
      <c r="A56" s="11"/>
      <c r="B56" s="15" t="s">
        <v>149</v>
      </c>
      <c r="C56" s="24" t="s">
        <v>157</v>
      </c>
      <c r="D56" s="16">
        <v>592.0558214093526</v>
      </c>
      <c r="E56" s="16">
        <v>1185.997283994832</v>
      </c>
      <c r="F56" s="17">
        <v>605.3381692606721</v>
      </c>
      <c r="G56" s="17">
        <v>605.3381692606721</v>
      </c>
      <c r="H56" s="53">
        <f t="shared" si="1"/>
        <v>-0.021942029308249088</v>
      </c>
      <c r="I56" s="53">
        <f t="shared" si="1"/>
        <v>0.9592309624938177</v>
      </c>
    </row>
    <row r="57" spans="1:9" ht="18">
      <c r="A57" s="11"/>
      <c r="B57" s="12" t="s">
        <v>144</v>
      </c>
      <c r="C57" s="24" t="s">
        <v>157</v>
      </c>
      <c r="D57" s="16">
        <v>65.51311293713007</v>
      </c>
      <c r="E57" s="16">
        <v>151.2416915080246</v>
      </c>
      <c r="F57" s="16">
        <v>83.7939934597121</v>
      </c>
      <c r="G57" s="16">
        <v>83.7939934597121</v>
      </c>
      <c r="H57" s="53">
        <f t="shared" si="1"/>
        <v>-0.21816456965225575</v>
      </c>
      <c r="I57" s="53">
        <f t="shared" si="1"/>
        <v>0.8049228263687079</v>
      </c>
    </row>
    <row r="58" spans="1:9" ht="24.75" customHeight="1">
      <c r="A58" s="11"/>
      <c r="B58" s="14" t="s">
        <v>145</v>
      </c>
      <c r="C58" s="11"/>
      <c r="D58" s="16">
        <v>497.9815072555854</v>
      </c>
      <c r="E58" s="16">
        <v>996.5163454236051</v>
      </c>
      <c r="F58" s="17">
        <v>468.26172006066383</v>
      </c>
      <c r="G58" s="17">
        <v>468.2617200606639</v>
      </c>
      <c r="H58" s="53">
        <f t="shared" si="1"/>
        <v>0.06346832534393664</v>
      </c>
      <c r="I58" s="53">
        <f t="shared" si="1"/>
        <v>1.1281183208708692</v>
      </c>
    </row>
    <row r="59" spans="1:9" s="2" customFormat="1" ht="24.75" customHeight="1">
      <c r="A59" s="27"/>
      <c r="B59" s="28"/>
      <c r="C59" s="27"/>
      <c r="D59" s="29"/>
      <c r="E59" s="29"/>
      <c r="F59" s="29"/>
      <c r="G59" s="29"/>
      <c r="H59" s="54"/>
      <c r="I59" s="55"/>
    </row>
    <row r="60" spans="1:9" s="2" customFormat="1" ht="24.75" customHeight="1">
      <c r="A60" s="27"/>
      <c r="B60" s="28"/>
      <c r="C60" s="27"/>
      <c r="D60" s="29"/>
      <c r="E60" s="29"/>
      <c r="F60" s="29"/>
      <c r="G60" s="29"/>
      <c r="H60" s="54"/>
      <c r="I60" s="55"/>
    </row>
    <row r="61" spans="1:9" ht="18">
      <c r="A61" s="371" t="s">
        <v>150</v>
      </c>
      <c r="B61" s="372"/>
      <c r="C61" s="372"/>
      <c r="D61" s="372"/>
      <c r="E61" s="372"/>
      <c r="F61" s="372"/>
      <c r="G61" s="372"/>
      <c r="H61" s="372"/>
      <c r="I61" s="373"/>
    </row>
    <row r="62" spans="1:9" ht="18">
      <c r="A62" s="374" t="s">
        <v>158</v>
      </c>
      <c r="B62" s="375"/>
      <c r="C62" s="375"/>
      <c r="D62" s="375"/>
      <c r="E62" s="375"/>
      <c r="F62" s="375"/>
      <c r="G62" s="375"/>
      <c r="H62" s="375"/>
      <c r="I62" s="376"/>
    </row>
    <row r="63" spans="1:9" ht="18.75" thickBot="1">
      <c r="A63" s="30"/>
      <c r="B63" s="1"/>
      <c r="C63" s="1"/>
      <c r="D63" s="1"/>
      <c r="E63" s="1"/>
      <c r="F63" s="1"/>
      <c r="G63" s="1"/>
      <c r="H63" s="377" t="s">
        <v>159</v>
      </c>
      <c r="I63" s="377"/>
    </row>
    <row r="64" spans="1:9" ht="18">
      <c r="A64" s="378" t="s">
        <v>160</v>
      </c>
      <c r="B64" s="379" t="s">
        <v>153</v>
      </c>
      <c r="C64" s="378" t="s">
        <v>129</v>
      </c>
      <c r="D64" s="21" t="s">
        <v>181</v>
      </c>
      <c r="E64" s="22"/>
      <c r="F64" s="380" t="s">
        <v>176</v>
      </c>
      <c r="G64" s="381"/>
      <c r="H64" s="382" t="s">
        <v>130</v>
      </c>
      <c r="I64" s="382"/>
    </row>
    <row r="65" spans="1:9" ht="32.25" thickBot="1">
      <c r="A65" s="378"/>
      <c r="B65" s="379"/>
      <c r="C65" s="378"/>
      <c r="D65" s="23" t="s">
        <v>184</v>
      </c>
      <c r="E65" s="23" t="s">
        <v>132</v>
      </c>
      <c r="F65" s="6" t="s">
        <v>133</v>
      </c>
      <c r="G65" s="6" t="s">
        <v>132</v>
      </c>
      <c r="H65" s="23" t="s">
        <v>133</v>
      </c>
      <c r="I65" s="23" t="s">
        <v>132</v>
      </c>
    </row>
    <row r="66" spans="1:9" ht="30" customHeight="1">
      <c r="A66" s="31" t="s">
        <v>136</v>
      </c>
      <c r="B66" s="32" t="s">
        <v>161</v>
      </c>
      <c r="C66" s="31"/>
      <c r="D66" s="31"/>
      <c r="E66" s="31"/>
      <c r="F66" s="31"/>
      <c r="G66" s="31"/>
      <c r="H66" s="31"/>
      <c r="I66" s="31"/>
    </row>
    <row r="67" spans="1:10" ht="18">
      <c r="A67" s="31"/>
      <c r="B67" s="33" t="s">
        <v>0</v>
      </c>
      <c r="C67" s="31" t="s">
        <v>162</v>
      </c>
      <c r="D67" s="34">
        <v>93.90507327213187</v>
      </c>
      <c r="E67" s="34">
        <v>188.09913377500402</v>
      </c>
      <c r="F67" s="34">
        <v>114.55246192860166</v>
      </c>
      <c r="G67" s="34">
        <v>114.55246192860166</v>
      </c>
      <c r="H67" s="56">
        <f>(D67-F67)/F67</f>
        <v>-0.18024395380815914</v>
      </c>
      <c r="I67" s="56">
        <f>(E67-G67)/G67</f>
        <v>0.6420348424483673</v>
      </c>
      <c r="J67" s="2"/>
    </row>
    <row r="68" spans="1:10" ht="18">
      <c r="A68" s="31"/>
      <c r="B68" s="33" t="s">
        <v>135</v>
      </c>
      <c r="C68" s="31" t="s">
        <v>162</v>
      </c>
      <c r="D68" s="34" t="e">
        <v>#DIV/0!</v>
      </c>
      <c r="E68" s="34" t="e">
        <v>#DIV/0!</v>
      </c>
      <c r="F68" s="34" t="e">
        <v>#DIV/0!</v>
      </c>
      <c r="G68" s="34" t="e">
        <v>#DIV/0!</v>
      </c>
      <c r="H68" s="56" t="e">
        <f aca="true" t="shared" si="2" ref="H68:I89">(D68-F68)/F68</f>
        <v>#DIV/0!</v>
      </c>
      <c r="I68" s="56" t="e">
        <f t="shared" si="2"/>
        <v>#DIV/0!</v>
      </c>
      <c r="J68" s="2"/>
    </row>
    <row r="69" spans="1:10" ht="18">
      <c r="A69" s="31"/>
      <c r="B69" s="33" t="s">
        <v>137</v>
      </c>
      <c r="C69" s="31" t="s">
        <v>162</v>
      </c>
      <c r="D69" s="34" t="e">
        <v>#DIV/0!</v>
      </c>
      <c r="E69" s="34" t="e">
        <v>#DIV/0!</v>
      </c>
      <c r="F69" s="34" t="e">
        <v>#DIV/0!</v>
      </c>
      <c r="G69" s="34" t="e">
        <v>#DIV/0!</v>
      </c>
      <c r="H69" s="56" t="e">
        <f t="shared" si="2"/>
        <v>#DIV/0!</v>
      </c>
      <c r="I69" s="56" t="e">
        <f t="shared" si="2"/>
        <v>#DIV/0!</v>
      </c>
      <c r="J69" s="2"/>
    </row>
    <row r="70" spans="1:10" ht="18">
      <c r="A70" s="31"/>
      <c r="B70" s="35" t="s">
        <v>138</v>
      </c>
      <c r="C70" s="31" t="s">
        <v>162</v>
      </c>
      <c r="D70" s="34">
        <v>93.97192335261539</v>
      </c>
      <c r="E70" s="34">
        <v>188.24584814823726</v>
      </c>
      <c r="F70" s="34">
        <v>114.55246192860166</v>
      </c>
      <c r="G70" s="34">
        <v>114.55246192860166</v>
      </c>
      <c r="H70" s="56">
        <f t="shared" si="2"/>
        <v>-0.17966037769501383</v>
      </c>
      <c r="I70" s="56">
        <f t="shared" si="2"/>
        <v>0.6433156038633833</v>
      </c>
      <c r="J70" s="2"/>
    </row>
    <row r="71" spans="1:10" ht="18">
      <c r="A71" s="31"/>
      <c r="B71" s="33" t="s">
        <v>139</v>
      </c>
      <c r="C71" s="31" t="s">
        <v>162</v>
      </c>
      <c r="D71" s="34">
        <v>14.866886266006594</v>
      </c>
      <c r="E71" s="34">
        <v>31.29963310173958</v>
      </c>
      <c r="F71" s="34">
        <v>17.322969529560396</v>
      </c>
      <c r="G71" s="34">
        <v>17.322969529560396</v>
      </c>
      <c r="H71" s="56">
        <f t="shared" si="2"/>
        <v>-0.14178188441437098</v>
      </c>
      <c r="I71" s="56">
        <f t="shared" si="2"/>
        <v>0.806828387496094</v>
      </c>
      <c r="J71" s="2"/>
    </row>
    <row r="72" spans="1:10" ht="18">
      <c r="A72" s="31"/>
      <c r="B72" s="33" t="s">
        <v>140</v>
      </c>
      <c r="C72" s="31" t="s">
        <v>162</v>
      </c>
      <c r="D72" s="34">
        <v>17.73179252786437</v>
      </c>
      <c r="E72" s="34">
        <v>38.08168867039432</v>
      </c>
      <c r="F72" s="34">
        <v>20.194986072423397</v>
      </c>
      <c r="G72" s="34">
        <v>20.194986072423397</v>
      </c>
      <c r="H72" s="56">
        <f t="shared" si="2"/>
        <v>-0.12197054930988832</v>
      </c>
      <c r="I72" s="56">
        <f t="shared" si="2"/>
        <v>0.8857001700236637</v>
      </c>
      <c r="J72" s="2"/>
    </row>
    <row r="73" spans="1:10" ht="18">
      <c r="A73" s="31"/>
      <c r="B73" s="33" t="s">
        <v>141</v>
      </c>
      <c r="C73" s="31" t="s">
        <v>162</v>
      </c>
      <c r="D73" s="34">
        <v>70.76381556584025</v>
      </c>
      <c r="E73" s="34">
        <v>141.6344189225186</v>
      </c>
      <c r="F73" s="34">
        <v>70.02255837121689</v>
      </c>
      <c r="G73" s="34">
        <v>70.02255837121689</v>
      </c>
      <c r="H73" s="56">
        <f t="shared" si="2"/>
        <v>0.010585977031768319</v>
      </c>
      <c r="I73" s="56">
        <f t="shared" si="2"/>
        <v>1.0226970024668236</v>
      </c>
      <c r="J73" s="2"/>
    </row>
    <row r="74" spans="1:10" ht="18">
      <c r="A74" s="31"/>
      <c r="B74" s="33" t="s">
        <v>148</v>
      </c>
      <c r="C74" s="31" t="s">
        <v>162</v>
      </c>
      <c r="D74" s="34">
        <v>16.857500025338556</v>
      </c>
      <c r="E74" s="34">
        <v>36.204430836195144</v>
      </c>
      <c r="F74" s="34">
        <v>1.5168113255245639</v>
      </c>
      <c r="G74" s="34">
        <v>1.5168113255245639</v>
      </c>
      <c r="H74" s="56">
        <f t="shared" si="2"/>
        <v>10.113775155594036</v>
      </c>
      <c r="I74" s="56">
        <f t="shared" si="2"/>
        <v>22.868776707395988</v>
      </c>
      <c r="J74" s="2"/>
    </row>
    <row r="75" spans="1:10" ht="36.75" customHeight="1">
      <c r="A75" s="31"/>
      <c r="B75" s="35" t="s">
        <v>163</v>
      </c>
      <c r="C75" s="31" t="s">
        <v>162</v>
      </c>
      <c r="D75" s="34">
        <v>37.83033209791698</v>
      </c>
      <c r="E75" s="34">
        <v>77.82299640371747</v>
      </c>
      <c r="F75" s="34">
        <v>37.750136251609696</v>
      </c>
      <c r="G75" s="34">
        <v>37.750136251609696</v>
      </c>
      <c r="H75" s="56">
        <f t="shared" si="2"/>
        <v>0.002124385612088062</v>
      </c>
      <c r="I75" s="56">
        <f t="shared" si="2"/>
        <v>1.0615288878698823</v>
      </c>
      <c r="J75" s="2"/>
    </row>
    <row r="76" spans="1:10" ht="18">
      <c r="A76" s="31"/>
      <c r="B76" s="33" t="s">
        <v>144</v>
      </c>
      <c r="C76" s="31" t="s">
        <v>162</v>
      </c>
      <c r="D76" s="34">
        <v>21.72313364407442</v>
      </c>
      <c r="E76" s="34">
        <v>41.94773613884733</v>
      </c>
      <c r="F76" s="34">
        <v>17.75399997494143</v>
      </c>
      <c r="G76" s="34">
        <v>17.75399997494143</v>
      </c>
      <c r="H76" s="56">
        <f t="shared" si="2"/>
        <v>0.2235627844280249</v>
      </c>
      <c r="I76" s="56">
        <f t="shared" si="2"/>
        <v>1.3627202995411585</v>
      </c>
      <c r="J76" s="2"/>
    </row>
    <row r="77" spans="1:10" ht="41.25" customHeight="1">
      <c r="A77" s="62"/>
      <c r="B77" s="36" t="s">
        <v>145</v>
      </c>
      <c r="C77" s="37" t="s">
        <v>162</v>
      </c>
      <c r="D77" s="34">
        <v>59.7961932880842</v>
      </c>
      <c r="E77" s="34">
        <v>119.40738118962338</v>
      </c>
      <c r="F77" s="34">
        <v>61.915339086553296</v>
      </c>
      <c r="G77" s="34">
        <v>61.915339086553296</v>
      </c>
      <c r="H77" s="56">
        <f t="shared" si="2"/>
        <v>-0.03422650719083815</v>
      </c>
      <c r="I77" s="56">
        <f t="shared" si="2"/>
        <v>0.9285589476090932</v>
      </c>
      <c r="J77" s="2"/>
    </row>
    <row r="78" spans="1:9" ht="55.5" customHeight="1">
      <c r="A78" s="31" t="s">
        <v>164</v>
      </c>
      <c r="B78" s="36" t="s">
        <v>165</v>
      </c>
      <c r="C78" s="31"/>
      <c r="D78" s="38"/>
      <c r="E78" s="34"/>
      <c r="F78" s="38"/>
      <c r="G78" s="38"/>
      <c r="H78" s="56" t="e">
        <f t="shared" si="2"/>
        <v>#DIV/0!</v>
      </c>
      <c r="I78" s="56" t="e">
        <f t="shared" si="2"/>
        <v>#DIV/0!</v>
      </c>
    </row>
    <row r="79" spans="1:9" ht="18">
      <c r="A79" s="31"/>
      <c r="B79" s="33" t="s">
        <v>0</v>
      </c>
      <c r="C79" s="31" t="s">
        <v>162</v>
      </c>
      <c r="D79" s="34">
        <v>542.8541215533858</v>
      </c>
      <c r="E79" s="34">
        <v>1096.9766866865807</v>
      </c>
      <c r="F79" s="34">
        <v>497.52737779834047</v>
      </c>
      <c r="G79" s="34">
        <v>497.52737779834047</v>
      </c>
      <c r="H79" s="56">
        <f t="shared" si="2"/>
        <v>0.09110401915091654</v>
      </c>
      <c r="I79" s="56">
        <f t="shared" si="2"/>
        <v>1.204856929765202</v>
      </c>
    </row>
    <row r="80" spans="1:9" ht="18">
      <c r="A80" s="31"/>
      <c r="B80" s="33" t="s">
        <v>135</v>
      </c>
      <c r="C80" s="31" t="s">
        <v>162</v>
      </c>
      <c r="D80" s="34" t="e">
        <v>#DIV/0!</v>
      </c>
      <c r="E80" s="34" t="e">
        <v>#DIV/0!</v>
      </c>
      <c r="F80" s="34" t="e">
        <v>#DIV/0!</v>
      </c>
      <c r="G80" s="34" t="e">
        <v>#DIV/0!</v>
      </c>
      <c r="H80" s="56" t="e">
        <f t="shared" si="2"/>
        <v>#DIV/0!</v>
      </c>
      <c r="I80" s="56" t="e">
        <f t="shared" si="2"/>
        <v>#DIV/0!</v>
      </c>
    </row>
    <row r="81" spans="1:9" ht="18">
      <c r="A81" s="31"/>
      <c r="B81" s="33" t="s">
        <v>137</v>
      </c>
      <c r="C81" s="31" t="s">
        <v>162</v>
      </c>
      <c r="D81" s="34" t="e">
        <v>#DIV/0!</v>
      </c>
      <c r="E81" s="34" t="e">
        <v>#DIV/0!</v>
      </c>
      <c r="F81" s="34" t="e">
        <v>#DIV/0!</v>
      </c>
      <c r="G81" s="34" t="e">
        <v>#DIV/0!</v>
      </c>
      <c r="H81" s="56" t="e">
        <f t="shared" si="2"/>
        <v>#DIV/0!</v>
      </c>
      <c r="I81" s="56" t="e">
        <f t="shared" si="2"/>
        <v>#DIV/0!</v>
      </c>
    </row>
    <row r="82" spans="1:9" ht="18">
      <c r="A82" s="31"/>
      <c r="B82" s="35" t="s">
        <v>138</v>
      </c>
      <c r="C82" s="31" t="s">
        <v>162</v>
      </c>
      <c r="D82" s="34">
        <v>543.0254995442942</v>
      </c>
      <c r="E82" s="34">
        <v>1097.7850099101586</v>
      </c>
      <c r="F82" s="34">
        <v>497.52737779834047</v>
      </c>
      <c r="G82" s="34">
        <v>497.52737779834047</v>
      </c>
      <c r="H82" s="56">
        <f t="shared" si="2"/>
        <v>0.09144847856874165</v>
      </c>
      <c r="I82" s="56">
        <f t="shared" si="2"/>
        <v>1.2064816106564424</v>
      </c>
    </row>
    <row r="83" spans="1:9" ht="18">
      <c r="A83" s="31"/>
      <c r="B83" s="33" t="s">
        <v>139</v>
      </c>
      <c r="C83" s="31" t="s">
        <v>162</v>
      </c>
      <c r="D83" s="34">
        <v>515.8935790869191</v>
      </c>
      <c r="E83" s="34">
        <v>1024.7331810322946</v>
      </c>
      <c r="F83" s="34">
        <v>517.7191066572451</v>
      </c>
      <c r="G83" s="34">
        <v>517.7191066572451</v>
      </c>
      <c r="H83" s="56">
        <f t="shared" si="2"/>
        <v>-0.0035260965779549715</v>
      </c>
      <c r="I83" s="56">
        <f t="shared" si="2"/>
        <v>0.9793227019351967</v>
      </c>
    </row>
    <row r="84" spans="1:9" ht="18">
      <c r="A84" s="31"/>
      <c r="B84" s="33" t="s">
        <v>140</v>
      </c>
      <c r="C84" s="31" t="s">
        <v>162</v>
      </c>
      <c r="D84" s="34">
        <v>553.0600246878165</v>
      </c>
      <c r="E84" s="34">
        <v>1107.3151262134202</v>
      </c>
      <c r="F84" s="34">
        <v>570.682451253482</v>
      </c>
      <c r="G84" s="34">
        <v>570.682451253482</v>
      </c>
      <c r="H84" s="56">
        <f t="shared" si="2"/>
        <v>-0.030879566257834803</v>
      </c>
      <c r="I84" s="56">
        <f t="shared" si="2"/>
        <v>0.94033498626293</v>
      </c>
    </row>
    <row r="85" spans="1:9" ht="18">
      <c r="A85" s="31"/>
      <c r="B85" s="33" t="s">
        <v>141</v>
      </c>
      <c r="C85" s="31" t="s">
        <v>162</v>
      </c>
      <c r="D85" s="34">
        <v>616.7171625745947</v>
      </c>
      <c r="E85" s="34">
        <v>1235.525273082102</v>
      </c>
      <c r="F85" s="34">
        <v>635.836892670247</v>
      </c>
      <c r="G85" s="34">
        <v>635.836892670247</v>
      </c>
      <c r="H85" s="56">
        <f t="shared" si="2"/>
        <v>-0.030070180444166345</v>
      </c>
      <c r="I85" s="56">
        <f t="shared" si="2"/>
        <v>0.9431481364559023</v>
      </c>
    </row>
    <row r="86" spans="1:9" ht="18">
      <c r="A86" s="31"/>
      <c r="B86" s="33" t="s">
        <v>148</v>
      </c>
      <c r="C86" s="31" t="s">
        <v>162</v>
      </c>
      <c r="D86" s="34">
        <v>478.4558944523922</v>
      </c>
      <c r="E86" s="34">
        <v>961.7943738652818</v>
      </c>
      <c r="F86" s="34">
        <v>512.3451588438527</v>
      </c>
      <c r="G86" s="34">
        <v>512.3451588438527</v>
      </c>
      <c r="H86" s="56">
        <f t="shared" si="2"/>
        <v>-0.06614537837721406</v>
      </c>
      <c r="I86" s="56">
        <f t="shared" si="2"/>
        <v>0.877239117542648</v>
      </c>
    </row>
    <row r="87" spans="1:9" ht="24.75" customHeight="1">
      <c r="A87" s="31"/>
      <c r="B87" s="35" t="s">
        <v>143</v>
      </c>
      <c r="C87" s="31" t="s">
        <v>162</v>
      </c>
      <c r="D87" s="34">
        <v>554.2254893114357</v>
      </c>
      <c r="E87" s="34">
        <v>1108.1742875911148</v>
      </c>
      <c r="F87" s="34">
        <v>567.5880330090624</v>
      </c>
      <c r="G87" s="34">
        <v>567.5880330090624</v>
      </c>
      <c r="H87" s="56">
        <f t="shared" si="2"/>
        <v>-0.023542680466297605</v>
      </c>
      <c r="I87" s="56">
        <f t="shared" si="2"/>
        <v>0.9524271533988121</v>
      </c>
    </row>
    <row r="88" spans="1:9" ht="18">
      <c r="A88" s="31"/>
      <c r="B88" s="33" t="s">
        <v>144</v>
      </c>
      <c r="C88" s="31" t="s">
        <v>162</v>
      </c>
      <c r="D88" s="34">
        <v>43.789979293055666</v>
      </c>
      <c r="E88" s="34">
        <v>109.29395536917728</v>
      </c>
      <c r="F88" s="34">
        <v>66.03999348477066</v>
      </c>
      <c r="G88" s="34">
        <v>66.03999348477066</v>
      </c>
      <c r="H88" s="56">
        <f t="shared" si="2"/>
        <v>-0.33691726812247524</v>
      </c>
      <c r="I88" s="56">
        <f t="shared" si="2"/>
        <v>0.6549661743134685</v>
      </c>
    </row>
    <row r="89" spans="1:9" ht="30" customHeight="1">
      <c r="A89" s="62"/>
      <c r="B89" s="33" t="s">
        <v>145</v>
      </c>
      <c r="C89" s="31" t="s">
        <v>162</v>
      </c>
      <c r="D89" s="34">
        <v>438.1853139675012</v>
      </c>
      <c r="E89" s="34">
        <v>877.1089642339816</v>
      </c>
      <c r="F89" s="34">
        <v>406.34638097411056</v>
      </c>
      <c r="G89" s="34">
        <v>406.34638097411056</v>
      </c>
      <c r="H89" s="56">
        <f t="shared" si="2"/>
        <v>0.07835416896556337</v>
      </c>
      <c r="I89" s="56">
        <f t="shared" si="2"/>
        <v>1.1585253500507111</v>
      </c>
    </row>
    <row r="90" spans="1:9" ht="36.75" customHeight="1">
      <c r="A90" s="39"/>
      <c r="B90" s="40"/>
      <c r="C90" s="39"/>
      <c r="D90" s="41"/>
      <c r="E90" s="34"/>
      <c r="F90" s="41"/>
      <c r="G90" s="41"/>
      <c r="H90" s="56"/>
      <c r="I90" s="56"/>
    </row>
    <row r="91" spans="1:9" ht="36">
      <c r="A91" s="39" t="s">
        <v>166</v>
      </c>
      <c r="B91" s="42" t="s">
        <v>167</v>
      </c>
      <c r="C91" s="39"/>
      <c r="D91" s="39"/>
      <c r="E91" s="34"/>
      <c r="F91" s="39"/>
      <c r="G91" s="39"/>
      <c r="H91" s="56"/>
      <c r="I91" s="56"/>
    </row>
    <row r="92" spans="1:9" ht="18">
      <c r="A92" s="39"/>
      <c r="B92" s="40" t="s">
        <v>0</v>
      </c>
      <c r="C92" s="43" t="s">
        <v>168</v>
      </c>
      <c r="D92" s="26">
        <v>480010.92442645074</v>
      </c>
      <c r="E92" s="64">
        <v>952076.0755375618</v>
      </c>
      <c r="F92" s="26">
        <v>384346.58614326455</v>
      </c>
      <c r="G92" s="34">
        <v>384346.58614326455</v>
      </c>
      <c r="H92" s="56">
        <f>(D92-F92)/F92</f>
        <v>0.2489012306395964</v>
      </c>
      <c r="I92" s="56">
        <f>(E92-G92)/G92</f>
        <v>1.4771290024745454</v>
      </c>
    </row>
    <row r="93" spans="1:9" ht="18">
      <c r="A93" s="39"/>
      <c r="B93" s="40" t="s">
        <v>135</v>
      </c>
      <c r="C93" s="43" t="s">
        <v>168</v>
      </c>
      <c r="D93" s="26">
        <v>0</v>
      </c>
      <c r="E93" s="64">
        <v>0</v>
      </c>
      <c r="F93" s="26">
        <v>0</v>
      </c>
      <c r="G93" s="26">
        <v>0</v>
      </c>
      <c r="H93" s="56"/>
      <c r="I93" s="56"/>
    </row>
    <row r="94" spans="1:9" ht="18">
      <c r="A94" s="39"/>
      <c r="B94" s="40" t="s">
        <v>137</v>
      </c>
      <c r="C94" s="43" t="s">
        <v>168</v>
      </c>
      <c r="D94" s="26">
        <v>0</v>
      </c>
      <c r="E94" s="64">
        <v>0</v>
      </c>
      <c r="F94" s="26">
        <v>0</v>
      </c>
      <c r="G94" s="26">
        <v>0</v>
      </c>
      <c r="H94" s="56"/>
      <c r="I94" s="56"/>
    </row>
    <row r="95" spans="1:9" ht="18">
      <c r="A95" s="39"/>
      <c r="B95" s="42" t="s">
        <v>138</v>
      </c>
      <c r="C95" s="43" t="s">
        <v>168</v>
      </c>
      <c r="D95" s="26">
        <v>479938.9587706147</v>
      </c>
      <c r="E95" s="64">
        <v>951931.7738181169</v>
      </c>
      <c r="F95" s="26">
        <v>384346.58614326455</v>
      </c>
      <c r="G95" s="34">
        <v>384346.58614326455</v>
      </c>
      <c r="H95" s="56">
        <f>(D95-F95)/F95</f>
        <v>0.24871398907578238</v>
      </c>
      <c r="I95" s="56">
        <f>(E95-G95)/G95</f>
        <v>1.4767535556131774</v>
      </c>
    </row>
    <row r="96" spans="1:9" ht="18">
      <c r="A96" s="39"/>
      <c r="B96" s="40" t="s">
        <v>139</v>
      </c>
      <c r="C96" s="43" t="s">
        <v>168</v>
      </c>
      <c r="D96" s="26">
        <v>318.01681846587957</v>
      </c>
      <c r="E96" s="64">
        <v>602.7712240174279</v>
      </c>
      <c r="F96" s="26">
        <v>270.1048875213636</v>
      </c>
      <c r="G96" s="34">
        <v>270.1048875213636</v>
      </c>
      <c r="H96" s="57">
        <f aca="true" t="shared" si="3" ref="H96:I102">(D96-F96)/F96</f>
        <v>0.1773826878298396</v>
      </c>
      <c r="I96" s="57">
        <f t="shared" si="3"/>
        <v>1.2316190926747022</v>
      </c>
    </row>
    <row r="97" spans="1:9" ht="18">
      <c r="A97" s="39"/>
      <c r="B97" s="40" t="s">
        <v>140</v>
      </c>
      <c r="C97" s="43" t="s">
        <v>168</v>
      </c>
      <c r="D97" s="26">
        <v>1214.5892035338775</v>
      </c>
      <c r="E97" s="64">
        <v>2215.614559360646</v>
      </c>
      <c r="F97" s="26">
        <v>1004.125585623383</v>
      </c>
      <c r="G97" s="34">
        <v>1004.125585623383</v>
      </c>
      <c r="H97" s="57">
        <f t="shared" si="3"/>
        <v>0.20959889970320203</v>
      </c>
      <c r="I97" s="57">
        <f t="shared" si="3"/>
        <v>1.2065114076195405</v>
      </c>
    </row>
    <row r="98" spans="1:9" ht="18">
      <c r="A98" s="39"/>
      <c r="B98" s="40" t="s">
        <v>141</v>
      </c>
      <c r="C98" s="43" t="s">
        <v>168</v>
      </c>
      <c r="D98" s="26">
        <v>1444.1394778961142</v>
      </c>
      <c r="E98" s="64">
        <v>2875.660319446712</v>
      </c>
      <c r="F98" s="26">
        <v>1388.3850002464242</v>
      </c>
      <c r="G98" s="34">
        <v>1388.3850002464242</v>
      </c>
      <c r="H98" s="57">
        <f t="shared" si="3"/>
        <v>0.040157793148005876</v>
      </c>
      <c r="I98" s="57">
        <f t="shared" si="3"/>
        <v>1.0712268707428498</v>
      </c>
    </row>
    <row r="99" spans="1:9" ht="18">
      <c r="A99" s="39"/>
      <c r="B99" s="40" t="s">
        <v>148</v>
      </c>
      <c r="C99" s="43" t="s">
        <v>168</v>
      </c>
      <c r="D99" s="26">
        <v>328.1367589495179</v>
      </c>
      <c r="E99" s="64">
        <v>663.6835125886769</v>
      </c>
      <c r="F99" s="26">
        <v>394.08425306804236</v>
      </c>
      <c r="G99" s="34">
        <v>394.08425306804236</v>
      </c>
      <c r="H99" s="57">
        <f t="shared" si="3"/>
        <v>-0.1673436418864927</v>
      </c>
      <c r="I99" s="57">
        <f t="shared" si="3"/>
        <v>0.6841157884938013</v>
      </c>
    </row>
    <row r="100" spans="1:9" ht="30.75" customHeight="1">
      <c r="A100" s="39"/>
      <c r="B100" s="42" t="s">
        <v>169</v>
      </c>
      <c r="C100" s="43" t="s">
        <v>168</v>
      </c>
      <c r="D100" s="26">
        <v>475.71186372261764</v>
      </c>
      <c r="E100" s="64">
        <v>924.8442117467566</v>
      </c>
      <c r="F100" s="26">
        <v>439.47386158853004</v>
      </c>
      <c r="G100" s="34">
        <v>439.47386158853004</v>
      </c>
      <c r="H100" s="57">
        <f t="shared" si="3"/>
        <v>0.08245769612577428</v>
      </c>
      <c r="I100" s="57">
        <f t="shared" si="3"/>
        <v>1.1044350815399995</v>
      </c>
    </row>
    <row r="101" spans="1:9" ht="18">
      <c r="A101" s="39"/>
      <c r="B101" s="40" t="s">
        <v>144</v>
      </c>
      <c r="C101" s="43" t="s">
        <v>168</v>
      </c>
      <c r="D101" s="26">
        <v>1706.5680983328627</v>
      </c>
      <c r="E101" s="64">
        <v>3565.3082117856993</v>
      </c>
      <c r="F101" s="26">
        <v>2041.1618405825823</v>
      </c>
      <c r="G101" s="34">
        <v>2041.1618405825823</v>
      </c>
      <c r="H101" s="57">
        <f t="shared" si="3"/>
        <v>-0.16392318119871416</v>
      </c>
      <c r="I101" s="57">
        <f t="shared" si="3"/>
        <v>0.7467053032737961</v>
      </c>
    </row>
    <row r="102" spans="1:9" ht="32.25" customHeight="1">
      <c r="A102" s="39"/>
      <c r="B102" s="42" t="s">
        <v>145</v>
      </c>
      <c r="C102" s="43" t="s">
        <v>168</v>
      </c>
      <c r="D102" s="26">
        <v>1219.656300277827</v>
      </c>
      <c r="E102" s="64">
        <v>2421.131658929413</v>
      </c>
      <c r="F102" s="26">
        <v>1082.617336276631</v>
      </c>
      <c r="G102" s="34">
        <v>1082.617336276631</v>
      </c>
      <c r="H102" s="58">
        <f t="shared" si="3"/>
        <v>0.12658116530121755</v>
      </c>
      <c r="I102" s="58">
        <f t="shared" si="3"/>
        <v>1.2363688237768657</v>
      </c>
    </row>
    <row r="106" spans="2:8" ht="18.75" thickBot="1">
      <c r="B106" s="2"/>
      <c r="C106" s="2"/>
      <c r="D106" s="2"/>
      <c r="E106" s="2"/>
      <c r="F106" s="2"/>
      <c r="G106" s="2"/>
      <c r="H106" s="2"/>
    </row>
    <row r="107" spans="1:9" ht="18.75" thickBot="1">
      <c r="A107" s="367"/>
      <c r="B107" s="368"/>
      <c r="C107" s="369"/>
      <c r="D107" s="44"/>
      <c r="E107" s="44"/>
      <c r="F107" s="44"/>
      <c r="G107" s="44"/>
      <c r="H107" s="370"/>
      <c r="I107" s="370"/>
    </row>
    <row r="108" spans="1:9" ht="18.75" thickBot="1">
      <c r="A108" s="367"/>
      <c r="B108" s="368"/>
      <c r="C108" s="369"/>
      <c r="D108" s="45"/>
      <c r="E108" s="45"/>
      <c r="F108" s="45"/>
      <c r="G108" s="45"/>
      <c r="H108" s="45"/>
      <c r="I108" s="45"/>
    </row>
    <row r="109" spans="1:8" ht="18">
      <c r="A109" s="46" t="s">
        <v>136</v>
      </c>
      <c r="B109" s="47"/>
      <c r="C109" s="2"/>
      <c r="D109" s="2"/>
      <c r="E109" s="2"/>
      <c r="F109" s="2"/>
      <c r="G109" s="2"/>
      <c r="H109" s="2"/>
    </row>
    <row r="110" spans="1:9" ht="18">
      <c r="A110" s="46"/>
      <c r="B110" s="48"/>
      <c r="C110" s="2"/>
      <c r="D110" s="2"/>
      <c r="E110" s="2"/>
      <c r="F110" s="2"/>
      <c r="G110" s="2"/>
      <c r="H110" s="59"/>
      <c r="I110" s="59"/>
    </row>
    <row r="111" spans="1:9" ht="18">
      <c r="A111" s="46"/>
      <c r="B111" s="48"/>
      <c r="C111" s="2"/>
      <c r="D111" s="2"/>
      <c r="E111" s="2"/>
      <c r="F111" s="2"/>
      <c r="G111" s="2"/>
      <c r="H111" s="59"/>
      <c r="I111" s="59"/>
    </row>
    <row r="112" spans="1:9" ht="18">
      <c r="A112" s="46"/>
      <c r="B112" s="48"/>
      <c r="C112" s="2"/>
      <c r="D112" s="2"/>
      <c r="E112" s="2"/>
      <c r="F112" s="2"/>
      <c r="G112" s="2"/>
      <c r="H112" s="59"/>
      <c r="I112" s="59"/>
    </row>
    <row r="113" spans="1:9" ht="18">
      <c r="A113" s="46"/>
      <c r="B113" s="48"/>
      <c r="C113" s="2"/>
      <c r="D113" s="2"/>
      <c r="E113" s="2"/>
      <c r="F113" s="2"/>
      <c r="G113" s="2"/>
      <c r="H113" s="59"/>
      <c r="I113" s="59"/>
    </row>
    <row r="114" spans="1:9" ht="18">
      <c r="A114" s="46"/>
      <c r="B114" s="48"/>
      <c r="C114" s="2"/>
      <c r="D114" s="2"/>
      <c r="E114" s="2"/>
      <c r="F114" s="2"/>
      <c r="G114" s="2"/>
      <c r="H114" s="59"/>
      <c r="I114" s="59"/>
    </row>
    <row r="115" spans="1:9" ht="18">
      <c r="A115" s="46"/>
      <c r="B115" s="48"/>
      <c r="C115" s="2"/>
      <c r="D115" s="2"/>
      <c r="E115" s="2"/>
      <c r="F115" s="2"/>
      <c r="G115" s="2"/>
      <c r="H115" s="59"/>
      <c r="I115" s="59"/>
    </row>
    <row r="116" spans="1:9" ht="18">
      <c r="A116" s="46"/>
      <c r="B116" s="48"/>
      <c r="C116" s="2"/>
      <c r="D116" s="2"/>
      <c r="E116" s="2"/>
      <c r="F116" s="2"/>
      <c r="G116" s="2"/>
      <c r="H116" s="59"/>
      <c r="I116" s="59"/>
    </row>
    <row r="117" spans="1:9" ht="18">
      <c r="A117" s="46"/>
      <c r="B117" s="48"/>
      <c r="C117" s="2"/>
      <c r="D117" s="2"/>
      <c r="E117" s="18"/>
      <c r="F117" s="2"/>
      <c r="G117" s="18"/>
      <c r="H117" s="59"/>
      <c r="I117" s="59"/>
    </row>
    <row r="118" spans="1:9" ht="18">
      <c r="A118" s="46"/>
      <c r="B118" s="48"/>
      <c r="C118" s="2"/>
      <c r="D118" s="2"/>
      <c r="E118" s="2"/>
      <c r="F118" s="2"/>
      <c r="G118" s="2"/>
      <c r="H118" s="59"/>
      <c r="I118" s="59"/>
    </row>
    <row r="119" spans="1:9" ht="18">
      <c r="A119" s="46"/>
      <c r="B119" s="48"/>
      <c r="C119" s="2"/>
      <c r="D119" s="2"/>
      <c r="E119" s="2"/>
      <c r="F119" s="2"/>
      <c r="G119" s="2"/>
      <c r="H119" s="59"/>
      <c r="I119" s="59"/>
    </row>
    <row r="120" spans="1:9" ht="18">
      <c r="A120" s="46"/>
      <c r="B120" s="48"/>
      <c r="C120" s="2"/>
      <c r="D120" s="2"/>
      <c r="E120" s="2"/>
      <c r="F120" s="2"/>
      <c r="G120" s="2"/>
      <c r="H120" s="59"/>
      <c r="I120" s="59"/>
    </row>
    <row r="121" spans="2:8" ht="18">
      <c r="B121" s="2"/>
      <c r="C121" s="2"/>
      <c r="D121" s="2"/>
      <c r="E121" s="2"/>
      <c r="F121" s="2"/>
      <c r="G121" s="2"/>
      <c r="H121" s="2"/>
    </row>
    <row r="122" spans="2:8" ht="18">
      <c r="B122" s="2"/>
      <c r="C122" s="2"/>
      <c r="D122" s="2"/>
      <c r="E122" s="2"/>
      <c r="F122" s="2"/>
      <c r="G122" s="2"/>
      <c r="H122" s="2"/>
    </row>
    <row r="123" spans="2:8" ht="18">
      <c r="B123" s="2"/>
      <c r="C123" s="2"/>
      <c r="D123" s="2"/>
      <c r="E123" s="2"/>
      <c r="F123" s="2"/>
      <c r="G123" s="2"/>
      <c r="H123" s="2"/>
    </row>
    <row r="124" spans="1:9" ht="18">
      <c r="A124" s="46" t="s">
        <v>164</v>
      </c>
      <c r="B124" s="49"/>
      <c r="C124" s="2"/>
      <c r="D124" s="2"/>
      <c r="E124" s="2"/>
      <c r="F124" s="2"/>
      <c r="G124" s="2"/>
      <c r="H124" s="59"/>
      <c r="I124" s="59"/>
    </row>
    <row r="125" spans="1:9" ht="18">
      <c r="A125" s="46"/>
      <c r="B125" s="48"/>
      <c r="C125" s="2"/>
      <c r="D125" s="2"/>
      <c r="E125" s="2"/>
      <c r="F125" s="2"/>
      <c r="G125" s="2"/>
      <c r="H125" s="59"/>
      <c r="I125" s="59"/>
    </row>
    <row r="126" spans="1:9" ht="18">
      <c r="A126" s="46"/>
      <c r="B126" s="48"/>
      <c r="C126" s="2"/>
      <c r="D126" s="2"/>
      <c r="E126" s="2"/>
      <c r="F126" s="2"/>
      <c r="G126" s="2"/>
      <c r="H126" s="59"/>
      <c r="I126" s="59"/>
    </row>
    <row r="127" spans="1:9" ht="18">
      <c r="A127" s="46"/>
      <c r="B127" s="48"/>
      <c r="C127" s="2"/>
      <c r="D127" s="2"/>
      <c r="E127" s="2"/>
      <c r="F127" s="2"/>
      <c r="G127" s="2"/>
      <c r="H127" s="59"/>
      <c r="I127" s="59"/>
    </row>
    <row r="128" spans="1:9" ht="18">
      <c r="A128" s="46"/>
      <c r="B128" s="48"/>
      <c r="C128" s="2"/>
      <c r="D128" s="2"/>
      <c r="E128" s="2"/>
      <c r="F128" s="2"/>
      <c r="G128" s="2"/>
      <c r="H128" s="59"/>
      <c r="I128" s="59"/>
    </row>
    <row r="129" spans="1:9" ht="18">
      <c r="A129" s="46"/>
      <c r="B129" s="48"/>
      <c r="C129" s="2"/>
      <c r="D129" s="2"/>
      <c r="E129" s="2"/>
      <c r="F129" s="2"/>
      <c r="G129" s="2"/>
      <c r="H129" s="59"/>
      <c r="I129" s="59"/>
    </row>
    <row r="130" spans="1:9" ht="18">
      <c r="A130" s="46"/>
      <c r="B130" s="48"/>
      <c r="C130" s="2"/>
      <c r="D130" s="2"/>
      <c r="E130" s="2"/>
      <c r="F130" s="2"/>
      <c r="G130" s="2"/>
      <c r="H130" s="59"/>
      <c r="I130" s="59"/>
    </row>
    <row r="131" spans="1:9" ht="18">
      <c r="A131" s="46"/>
      <c r="B131" s="48"/>
      <c r="C131" s="2"/>
      <c r="D131" s="2"/>
      <c r="E131" s="2"/>
      <c r="F131" s="2"/>
      <c r="G131" s="2"/>
      <c r="H131" s="59"/>
      <c r="I131" s="59"/>
    </row>
    <row r="132" spans="1:9" ht="18">
      <c r="A132" s="46"/>
      <c r="B132" s="48"/>
      <c r="C132" s="2"/>
      <c r="D132" s="2"/>
      <c r="E132" s="2"/>
      <c r="F132" s="2"/>
      <c r="G132" s="2"/>
      <c r="H132" s="59"/>
      <c r="I132" s="59"/>
    </row>
    <row r="133" spans="1:9" ht="18">
      <c r="A133" s="46"/>
      <c r="B133" s="48"/>
      <c r="C133" s="2"/>
      <c r="D133" s="2"/>
      <c r="E133" s="2"/>
      <c r="F133" s="2"/>
      <c r="G133" s="2"/>
      <c r="H133" s="59"/>
      <c r="I133" s="59"/>
    </row>
    <row r="134" spans="1:9" ht="18">
      <c r="A134" s="46"/>
      <c r="B134" s="48"/>
      <c r="C134" s="2"/>
      <c r="D134" s="2"/>
      <c r="E134" s="2"/>
      <c r="F134" s="2"/>
      <c r="G134" s="2"/>
      <c r="H134" s="59"/>
      <c r="I134" s="59"/>
    </row>
    <row r="135" spans="1:9" ht="18">
      <c r="A135" s="46"/>
      <c r="B135" s="48"/>
      <c r="C135" s="2"/>
      <c r="D135" s="2"/>
      <c r="E135" s="18"/>
      <c r="F135" s="2"/>
      <c r="G135" s="18"/>
      <c r="H135" s="59"/>
      <c r="I135" s="59"/>
    </row>
    <row r="136" spans="2:8" ht="18">
      <c r="B136" s="2"/>
      <c r="C136" s="2"/>
      <c r="D136" s="2"/>
      <c r="E136" s="2"/>
      <c r="F136" s="2"/>
      <c r="G136" s="2"/>
      <c r="H136" s="2"/>
    </row>
  </sheetData>
  <sheetProtection/>
  <mergeCells count="29">
    <mergeCell ref="A1:I1"/>
    <mergeCell ref="A2:I2"/>
    <mergeCell ref="H3:I3"/>
    <mergeCell ref="A4:A5"/>
    <mergeCell ref="B4:B5"/>
    <mergeCell ref="C4:C5"/>
    <mergeCell ref="D4:E4"/>
    <mergeCell ref="F4:G4"/>
    <mergeCell ref="H4:I4"/>
    <mergeCell ref="F64:G64"/>
    <mergeCell ref="H64:I64"/>
    <mergeCell ref="A30:I30"/>
    <mergeCell ref="A31:I31"/>
    <mergeCell ref="H32:I32"/>
    <mergeCell ref="A33:A34"/>
    <mergeCell ref="B33:B34"/>
    <mergeCell ref="C33:C34"/>
    <mergeCell ref="F33:G33"/>
    <mergeCell ref="H33:I33"/>
    <mergeCell ref="A107:A108"/>
    <mergeCell ref="B107:B108"/>
    <mergeCell ref="C107:C108"/>
    <mergeCell ref="H107:I107"/>
    <mergeCell ref="A61:I61"/>
    <mergeCell ref="A62:I62"/>
    <mergeCell ref="H63:I63"/>
    <mergeCell ref="A64:A65"/>
    <mergeCell ref="B64:B65"/>
    <mergeCell ref="C64:C6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1:7" ht="15.75" thickBot="1">
      <c r="A1" s="221" t="s">
        <v>222</v>
      </c>
      <c r="B1" s="222"/>
      <c r="C1" s="222"/>
      <c r="D1" s="222"/>
      <c r="E1" s="223"/>
      <c r="F1" s="223"/>
      <c r="G1" s="224" t="s">
        <v>223</v>
      </c>
    </row>
    <row r="2" spans="1:7" ht="15">
      <c r="A2" s="225"/>
      <c r="B2" s="226"/>
      <c r="C2" s="226"/>
      <c r="D2" s="226"/>
      <c r="E2" s="227"/>
      <c r="F2" s="227"/>
      <c r="G2" s="228"/>
    </row>
    <row r="3" spans="1:7" ht="15">
      <c r="A3" s="229" t="s">
        <v>224</v>
      </c>
      <c r="B3" s="226"/>
      <c r="C3" s="226"/>
      <c r="D3" s="226"/>
      <c r="E3" s="227"/>
      <c r="F3" s="227"/>
      <c r="G3" s="228"/>
    </row>
    <row r="4" spans="1:7" ht="15">
      <c r="A4" s="225"/>
      <c r="B4" s="226"/>
      <c r="C4" s="226"/>
      <c r="D4" s="226"/>
      <c r="E4" s="227"/>
      <c r="F4" s="227"/>
      <c r="G4" s="228"/>
    </row>
    <row r="5" spans="1:7" ht="15">
      <c r="A5" s="400" t="s">
        <v>225</v>
      </c>
      <c r="B5" s="401"/>
      <c r="C5" s="401"/>
      <c r="D5" s="226"/>
      <c r="E5" s="227"/>
      <c r="F5" s="227"/>
      <c r="G5" s="228"/>
    </row>
    <row r="6" spans="1:7" ht="15">
      <c r="A6" s="225"/>
      <c r="B6" s="226"/>
      <c r="C6" s="226"/>
      <c r="D6" s="226"/>
      <c r="E6" s="227"/>
      <c r="F6" s="227"/>
      <c r="G6" s="228"/>
    </row>
    <row r="7" spans="1:7" ht="18">
      <c r="A7" s="230" t="s">
        <v>226</v>
      </c>
      <c r="B7" s="226"/>
      <c r="C7" s="226"/>
      <c r="D7" s="226"/>
      <c r="E7" s="227"/>
      <c r="F7" s="227"/>
      <c r="G7" s="228"/>
    </row>
    <row r="8" spans="1:7" ht="15">
      <c r="A8" s="225"/>
      <c r="B8" s="226"/>
      <c r="C8" s="226"/>
      <c r="D8" s="226"/>
      <c r="E8" s="227"/>
      <c r="F8" s="227"/>
      <c r="G8" s="228"/>
    </row>
    <row r="9" spans="1:7" ht="15">
      <c r="A9" s="231" t="s">
        <v>227</v>
      </c>
      <c r="B9" s="232"/>
      <c r="C9" s="226"/>
      <c r="D9" s="226"/>
      <c r="E9" s="227"/>
      <c r="F9" s="227"/>
      <c r="G9" s="228"/>
    </row>
    <row r="10" spans="1:7" ht="15.75">
      <c r="A10" s="402" t="s">
        <v>228</v>
      </c>
      <c r="B10" s="403"/>
      <c r="C10" s="403"/>
      <c r="D10" s="403"/>
      <c r="E10" s="403"/>
      <c r="F10" s="403"/>
      <c r="G10" s="404"/>
    </row>
    <row r="11" spans="1:7" ht="180">
      <c r="A11" s="233" t="s">
        <v>229</v>
      </c>
      <c r="B11" s="233" t="s">
        <v>230</v>
      </c>
      <c r="C11" s="233" t="s">
        <v>231</v>
      </c>
      <c r="D11" s="233" t="s">
        <v>232</v>
      </c>
      <c r="E11" s="233" t="s">
        <v>233</v>
      </c>
      <c r="F11" s="233" t="s">
        <v>234</v>
      </c>
      <c r="G11" s="233" t="s">
        <v>235</v>
      </c>
    </row>
    <row r="12" spans="1:7" ht="15">
      <c r="A12" s="234" t="s">
        <v>236</v>
      </c>
      <c r="B12" s="235">
        <v>6</v>
      </c>
      <c r="C12" s="235">
        <v>198</v>
      </c>
      <c r="D12" s="236">
        <v>6.350740655131515</v>
      </c>
      <c r="E12" s="236">
        <v>6.9796959311916655</v>
      </c>
      <c r="F12" s="237">
        <v>25</v>
      </c>
      <c r="G12" s="238"/>
    </row>
    <row r="13" spans="1:7" ht="15">
      <c r="A13" s="234" t="s">
        <v>237</v>
      </c>
      <c r="B13" s="235">
        <v>9</v>
      </c>
      <c r="C13" s="235">
        <v>72</v>
      </c>
      <c r="D13" s="236">
        <v>8.886575492827479</v>
      </c>
      <c r="E13" s="236">
        <v>11.834428648448473</v>
      </c>
      <c r="F13" s="237">
        <v>17</v>
      </c>
      <c r="G13" s="238"/>
    </row>
    <row r="14" spans="1:7" ht="15">
      <c r="A14" s="234" t="s">
        <v>238</v>
      </c>
      <c r="B14" s="235">
        <v>3</v>
      </c>
      <c r="C14" s="235">
        <v>48</v>
      </c>
      <c r="D14" s="236">
        <v>5.408630629946636</v>
      </c>
      <c r="E14" s="236">
        <v>7.673453487404052</v>
      </c>
      <c r="F14" s="237">
        <v>23</v>
      </c>
      <c r="G14" s="238"/>
    </row>
    <row r="15" spans="1:7" ht="15">
      <c r="A15" s="234" t="s">
        <v>239</v>
      </c>
      <c r="B15" s="235">
        <v>2</v>
      </c>
      <c r="C15" s="235">
        <v>49</v>
      </c>
      <c r="D15" s="236">
        <v>11.167838711668097</v>
      </c>
      <c r="E15" s="236">
        <v>11.085976599948369</v>
      </c>
      <c r="F15" s="237">
        <v>14</v>
      </c>
      <c r="G15" s="238"/>
    </row>
    <row r="16" spans="1:7" ht="15">
      <c r="A16" s="234" t="s">
        <v>240</v>
      </c>
      <c r="B16" s="235">
        <v>28</v>
      </c>
      <c r="C16" s="235">
        <v>89</v>
      </c>
      <c r="D16" s="236">
        <v>25.120175438172794</v>
      </c>
      <c r="E16" s="236">
        <v>27.07756941164366</v>
      </c>
      <c r="F16" s="237">
        <v>40</v>
      </c>
      <c r="G16" s="238"/>
    </row>
    <row r="17" spans="1:7" ht="15">
      <c r="A17" s="234" t="s">
        <v>241</v>
      </c>
      <c r="B17" s="235">
        <v>11</v>
      </c>
      <c r="C17" s="235">
        <v>67</v>
      </c>
      <c r="D17" s="236">
        <v>15.517504827058659</v>
      </c>
      <c r="E17" s="236">
        <v>17.836898783706545</v>
      </c>
      <c r="F17" s="237">
        <v>8</v>
      </c>
      <c r="G17" s="238"/>
    </row>
    <row r="18" spans="1:7" ht="15">
      <c r="A18" s="234" t="s">
        <v>242</v>
      </c>
      <c r="B18" s="235">
        <v>0</v>
      </c>
      <c r="C18" s="235">
        <v>28</v>
      </c>
      <c r="D18" s="236">
        <v>-3.8012235624705975</v>
      </c>
      <c r="E18" s="236">
        <v>0.5586429640639174</v>
      </c>
      <c r="F18" s="237">
        <v>1</v>
      </c>
      <c r="G18" s="238"/>
    </row>
    <row r="19" spans="1:7" ht="15">
      <c r="A19" s="234" t="s">
        <v>243</v>
      </c>
      <c r="B19" s="235">
        <v>1</v>
      </c>
      <c r="C19" s="235">
        <v>45</v>
      </c>
      <c r="D19" s="236">
        <v>12.945588529487026</v>
      </c>
      <c r="E19" s="236">
        <v>16.351843934307897</v>
      </c>
      <c r="F19" s="237">
        <v>7</v>
      </c>
      <c r="G19" s="238"/>
    </row>
    <row r="20" spans="1:7" ht="15">
      <c r="A20" s="234" t="s">
        <v>244</v>
      </c>
      <c r="B20" s="235">
        <v>0</v>
      </c>
      <c r="C20" s="235">
        <v>105</v>
      </c>
      <c r="D20" s="236">
        <v>6.831012097343482</v>
      </c>
      <c r="E20" s="236">
        <v>10.22165206101639</v>
      </c>
      <c r="F20" s="237">
        <v>7</v>
      </c>
      <c r="G20" s="238"/>
    </row>
    <row r="21" spans="1:7" ht="15">
      <c r="A21" s="234" t="s">
        <v>245</v>
      </c>
      <c r="B21" s="235">
        <v>1</v>
      </c>
      <c r="C21" s="235">
        <v>16</v>
      </c>
      <c r="D21" s="236">
        <v>11.190149431962055</v>
      </c>
      <c r="E21" s="236">
        <v>10.078677782159238</v>
      </c>
      <c r="F21" s="237">
        <v>3</v>
      </c>
      <c r="G21" s="238"/>
    </row>
    <row r="22" spans="1:7" ht="15">
      <c r="A22" s="234" t="s">
        <v>246</v>
      </c>
      <c r="B22" s="235">
        <v>5</v>
      </c>
      <c r="C22" s="235">
        <v>48</v>
      </c>
      <c r="D22" s="236">
        <v>13.739814180214161</v>
      </c>
      <c r="E22" s="236">
        <v>17.206937597672226</v>
      </c>
      <c r="F22" s="237">
        <v>8</v>
      </c>
      <c r="G22" s="238"/>
    </row>
    <row r="23" spans="1:7" ht="15.75" thickBot="1">
      <c r="A23" s="239" t="s">
        <v>247</v>
      </c>
      <c r="B23" s="240">
        <v>9</v>
      </c>
      <c r="C23" s="240">
        <v>48</v>
      </c>
      <c r="D23" s="241">
        <v>15.534609980876905</v>
      </c>
      <c r="E23" s="241">
        <v>16.42341494982988</v>
      </c>
      <c r="F23" s="242">
        <v>15</v>
      </c>
      <c r="G23" s="243"/>
    </row>
    <row r="24" spans="1:7" ht="15.75" thickBot="1">
      <c r="A24" s="244" t="s">
        <v>170</v>
      </c>
      <c r="B24" s="245">
        <f>SUM(B12:B23)</f>
        <v>75</v>
      </c>
      <c r="C24" s="245">
        <f>SUM(C12:C23)</f>
        <v>813</v>
      </c>
      <c r="D24" s="246">
        <v>10.495694438531482</v>
      </c>
      <c r="E24" s="246">
        <v>12.44059571146999</v>
      </c>
      <c r="F24" s="247">
        <f>SUM(F12:F23)</f>
        <v>168</v>
      </c>
      <c r="G24" s="248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spans="1:7" ht="15.75" thickBot="1">
      <c r="A1" s="221" t="s">
        <v>222</v>
      </c>
      <c r="B1" s="222"/>
      <c r="C1" s="222"/>
      <c r="D1" s="222"/>
      <c r="E1" s="223"/>
      <c r="F1" s="223"/>
      <c r="G1" s="224" t="s">
        <v>248</v>
      </c>
    </row>
    <row r="2" spans="1:7" ht="15">
      <c r="A2" s="225"/>
      <c r="B2" s="226"/>
      <c r="C2" s="226"/>
      <c r="D2" s="226"/>
      <c r="E2" s="227"/>
      <c r="F2" s="227"/>
      <c r="G2" s="228"/>
    </row>
    <row r="3" spans="1:7" ht="15">
      <c r="A3" s="229" t="s">
        <v>224</v>
      </c>
      <c r="B3" s="226"/>
      <c r="C3" s="226"/>
      <c r="D3" s="226"/>
      <c r="E3" s="227"/>
      <c r="F3" s="227"/>
      <c r="G3" s="228"/>
    </row>
    <row r="4" spans="1:7" ht="15">
      <c r="A4" s="225"/>
      <c r="B4" s="226"/>
      <c r="C4" s="226"/>
      <c r="D4" s="226"/>
      <c r="E4" s="227"/>
      <c r="F4" s="227"/>
      <c r="G4" s="228"/>
    </row>
    <row r="5" spans="1:7" ht="15">
      <c r="A5" s="400" t="s">
        <v>225</v>
      </c>
      <c r="B5" s="401"/>
      <c r="C5" s="401"/>
      <c r="D5" s="226"/>
      <c r="E5" s="227"/>
      <c r="F5" s="227"/>
      <c r="G5" s="228"/>
    </row>
    <row r="6" spans="1:7" ht="15">
      <c r="A6" s="225"/>
      <c r="B6" s="226"/>
      <c r="C6" s="226"/>
      <c r="D6" s="226"/>
      <c r="E6" s="227"/>
      <c r="F6" s="227"/>
      <c r="G6" s="228"/>
    </row>
    <row r="7" spans="1:7" ht="18">
      <c r="A7" s="230" t="s">
        <v>226</v>
      </c>
      <c r="B7" s="226"/>
      <c r="C7" s="226"/>
      <c r="D7" s="226"/>
      <c r="E7" s="227"/>
      <c r="F7" s="227"/>
      <c r="G7" s="228"/>
    </row>
    <row r="8" spans="1:7" ht="15">
      <c r="A8" s="225"/>
      <c r="B8" s="226"/>
      <c r="C8" s="226"/>
      <c r="D8" s="226"/>
      <c r="E8" s="227"/>
      <c r="F8" s="227"/>
      <c r="G8" s="228"/>
    </row>
    <row r="9" spans="1:7" ht="15">
      <c r="A9" s="231" t="s">
        <v>227</v>
      </c>
      <c r="B9" s="226"/>
      <c r="C9" s="226"/>
      <c r="D9" s="226"/>
      <c r="E9" s="227"/>
      <c r="F9" s="227"/>
      <c r="G9" s="228"/>
    </row>
    <row r="10" spans="1:7" ht="18">
      <c r="A10" s="405" t="s">
        <v>249</v>
      </c>
      <c r="B10" s="406"/>
      <c r="C10" s="406"/>
      <c r="D10" s="406"/>
      <c r="E10" s="406"/>
      <c r="F10" s="406"/>
      <c r="G10" s="407"/>
    </row>
    <row r="11" spans="1:7" ht="180">
      <c r="A11" s="249" t="s">
        <v>229</v>
      </c>
      <c r="B11" s="233" t="s">
        <v>250</v>
      </c>
      <c r="C11" s="250" t="s">
        <v>231</v>
      </c>
      <c r="D11" s="233" t="s">
        <v>232</v>
      </c>
      <c r="E11" s="233" t="s">
        <v>233</v>
      </c>
      <c r="F11" s="250" t="s">
        <v>234</v>
      </c>
      <c r="G11" s="251" t="s">
        <v>251</v>
      </c>
    </row>
    <row r="12" spans="1:7" ht="15">
      <c r="A12" s="252" t="s">
        <v>236</v>
      </c>
      <c r="B12" s="235">
        <v>0</v>
      </c>
      <c r="C12" s="235">
        <v>13</v>
      </c>
      <c r="D12" s="236">
        <v>2.020984100777598</v>
      </c>
      <c r="E12" s="236">
        <v>2.9093943226801016</v>
      </c>
      <c r="F12" s="235">
        <v>0</v>
      </c>
      <c r="G12" s="238"/>
    </row>
    <row r="13" spans="1:7" ht="15">
      <c r="A13" s="252" t="s">
        <v>237</v>
      </c>
      <c r="B13" s="235">
        <v>1</v>
      </c>
      <c r="C13" s="235">
        <v>84</v>
      </c>
      <c r="D13" s="236">
        <v>3.332743771735575</v>
      </c>
      <c r="E13" s="236">
        <v>1.5955868551122891</v>
      </c>
      <c r="F13" s="235">
        <v>38</v>
      </c>
      <c r="G13" s="238"/>
    </row>
    <row r="14" spans="1:7" ht="15">
      <c r="A14" s="252" t="s">
        <v>238</v>
      </c>
      <c r="B14" s="235">
        <v>9</v>
      </c>
      <c r="C14" s="235">
        <v>272</v>
      </c>
      <c r="D14" s="236">
        <v>1.7527599069204036</v>
      </c>
      <c r="E14" s="236">
        <v>1.686486133001559</v>
      </c>
      <c r="F14" s="235">
        <v>107</v>
      </c>
      <c r="G14" s="238"/>
    </row>
    <row r="15" spans="1:7" ht="15">
      <c r="A15" s="252" t="s">
        <v>239</v>
      </c>
      <c r="B15" s="235"/>
      <c r="C15" s="235"/>
      <c r="D15" s="253"/>
      <c r="E15" s="236"/>
      <c r="F15" s="235"/>
      <c r="G15" s="238"/>
    </row>
    <row r="16" spans="1:7" ht="15">
      <c r="A16" s="252" t="s">
        <v>240</v>
      </c>
      <c r="B16" s="235">
        <v>0</v>
      </c>
      <c r="C16" s="235">
        <v>7</v>
      </c>
      <c r="D16" s="236">
        <v>3.4519931499819143</v>
      </c>
      <c r="E16" s="236">
        <v>7.3094964097670285</v>
      </c>
      <c r="F16" s="235">
        <v>4</v>
      </c>
      <c r="G16" s="238"/>
    </row>
    <row r="17" spans="1:7" ht="15">
      <c r="A17" s="252" t="s">
        <v>241</v>
      </c>
      <c r="B17" s="235">
        <v>0</v>
      </c>
      <c r="C17" s="235">
        <v>19</v>
      </c>
      <c r="D17" s="236">
        <v>10.203753440095616</v>
      </c>
      <c r="E17" s="236">
        <v>10.671271327598042</v>
      </c>
      <c r="F17" s="235">
        <v>0</v>
      </c>
      <c r="G17" s="238"/>
    </row>
    <row r="18" spans="1:7" ht="15">
      <c r="A18" s="252" t="s">
        <v>242</v>
      </c>
      <c r="B18" s="235">
        <v>0</v>
      </c>
      <c r="C18" s="235">
        <v>19</v>
      </c>
      <c r="D18" s="236">
        <v>0.9683159512674712</v>
      </c>
      <c r="E18" s="236">
        <v>0.934945669373408</v>
      </c>
      <c r="F18" s="235">
        <v>2</v>
      </c>
      <c r="G18" s="238"/>
    </row>
    <row r="19" spans="1:7" ht="15">
      <c r="A19" s="252" t="s">
        <v>243</v>
      </c>
      <c r="B19" s="235">
        <v>0</v>
      </c>
      <c r="C19" s="235">
        <v>31</v>
      </c>
      <c r="D19" s="236">
        <v>-0.11093533316789597</v>
      </c>
      <c r="E19" s="236">
        <v>0.19539404890449255</v>
      </c>
      <c r="F19" s="235">
        <v>9</v>
      </c>
      <c r="G19" s="238"/>
    </row>
    <row r="20" spans="1:7" ht="15">
      <c r="A20" s="252" t="s">
        <v>244</v>
      </c>
      <c r="B20" s="235">
        <v>0</v>
      </c>
      <c r="C20" s="235">
        <v>34</v>
      </c>
      <c r="D20" s="236">
        <v>2.0757207359718413</v>
      </c>
      <c r="E20" s="236">
        <v>1.4533424046610337</v>
      </c>
      <c r="F20" s="235">
        <v>6</v>
      </c>
      <c r="G20" s="238"/>
    </row>
    <row r="21" spans="1:7" ht="15">
      <c r="A21" s="252" t="s">
        <v>245</v>
      </c>
      <c r="B21" s="235">
        <v>0</v>
      </c>
      <c r="C21" s="235">
        <v>5</v>
      </c>
      <c r="D21" s="236">
        <v>1.6353292939747557</v>
      </c>
      <c r="E21" s="236">
        <v>2.2079343365253323</v>
      </c>
      <c r="F21" s="235">
        <v>1</v>
      </c>
      <c r="G21" s="238"/>
    </row>
    <row r="22" spans="1:7" ht="15">
      <c r="A22" s="252" t="s">
        <v>246</v>
      </c>
      <c r="B22" s="235">
        <v>0</v>
      </c>
      <c r="C22" s="235">
        <v>9</v>
      </c>
      <c r="D22" s="236">
        <v>1.5238309962744374</v>
      </c>
      <c r="E22" s="236">
        <v>1.4602872886525515</v>
      </c>
      <c r="F22" s="235">
        <v>4</v>
      </c>
      <c r="G22" s="238"/>
    </row>
    <row r="23" spans="1:7" ht="15.75" thickBot="1">
      <c r="A23" s="254" t="s">
        <v>247</v>
      </c>
      <c r="B23" s="240">
        <v>1</v>
      </c>
      <c r="C23" s="240">
        <v>11</v>
      </c>
      <c r="D23" s="241">
        <v>4.1336855826226415</v>
      </c>
      <c r="E23" s="241">
        <v>2.367838440612078</v>
      </c>
      <c r="F23" s="240">
        <v>5</v>
      </c>
      <c r="G23" s="243"/>
    </row>
    <row r="24" spans="1:7" ht="15.75" thickBot="1">
      <c r="A24" s="244" t="s">
        <v>170</v>
      </c>
      <c r="B24" s="245">
        <f>SUM(B13:B23)</f>
        <v>11</v>
      </c>
      <c r="C24" s="245">
        <f>SUM(C12:C23)</f>
        <v>504</v>
      </c>
      <c r="D24" s="246">
        <v>2.2011097100443466</v>
      </c>
      <c r="E24" s="246">
        <v>1.877375988877495</v>
      </c>
      <c r="F24" s="245">
        <f>SUM(F12:F23)</f>
        <v>176</v>
      </c>
      <c r="G24" s="248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16" sqref="L16"/>
    </sheetView>
  </sheetViews>
  <sheetFormatPr defaultColWidth="9.140625" defaultRowHeight="12.75"/>
  <sheetData>
    <row r="1" spans="1:7" ht="15.75" thickBot="1">
      <c r="A1" s="221" t="s">
        <v>252</v>
      </c>
      <c r="B1" s="222"/>
      <c r="C1" s="222"/>
      <c r="D1" s="222"/>
      <c r="E1" s="223"/>
      <c r="F1" s="255"/>
      <c r="G1" s="224" t="s">
        <v>253</v>
      </c>
    </row>
    <row r="2" spans="1:7" ht="15">
      <c r="A2" s="225"/>
      <c r="B2" s="226"/>
      <c r="C2" s="226"/>
      <c r="D2" s="226"/>
      <c r="E2" s="227"/>
      <c r="F2" s="227"/>
      <c r="G2" s="228"/>
    </row>
    <row r="3" spans="1:7" ht="15">
      <c r="A3" s="229" t="s">
        <v>224</v>
      </c>
      <c r="B3" s="226"/>
      <c r="C3" s="226"/>
      <c r="D3" s="226"/>
      <c r="E3" s="227"/>
      <c r="F3" s="227"/>
      <c r="G3" s="228"/>
    </row>
    <row r="4" spans="1:7" ht="15">
      <c r="A4" s="225"/>
      <c r="B4" s="226"/>
      <c r="C4" s="226"/>
      <c r="D4" s="226"/>
      <c r="E4" s="227"/>
      <c r="F4" s="227"/>
      <c r="G4" s="228"/>
    </row>
    <row r="5" spans="1:7" ht="15">
      <c r="A5" s="400" t="s">
        <v>225</v>
      </c>
      <c r="B5" s="401"/>
      <c r="C5" s="401"/>
      <c r="D5" s="226"/>
      <c r="E5" s="227"/>
      <c r="F5" s="227"/>
      <c r="G5" s="228"/>
    </row>
    <row r="6" spans="1:7" ht="15">
      <c r="A6" s="225"/>
      <c r="B6" s="226"/>
      <c r="C6" s="226"/>
      <c r="D6" s="226"/>
      <c r="E6" s="227"/>
      <c r="F6" s="227"/>
      <c r="G6" s="228"/>
    </row>
    <row r="7" spans="1:7" ht="18">
      <c r="A7" s="230" t="s">
        <v>226</v>
      </c>
      <c r="B7" s="226"/>
      <c r="C7" s="226"/>
      <c r="D7" s="226"/>
      <c r="E7" s="227"/>
      <c r="F7" s="227"/>
      <c r="G7" s="228"/>
    </row>
    <row r="8" spans="1:7" ht="15">
      <c r="A8" s="225"/>
      <c r="B8" s="226"/>
      <c r="C8" s="226"/>
      <c r="D8" s="226"/>
      <c r="E8" s="227"/>
      <c r="F8" s="227"/>
      <c r="G8" s="228"/>
    </row>
    <row r="9" spans="1:7" ht="15">
      <c r="A9" s="231" t="s">
        <v>227</v>
      </c>
      <c r="B9" s="226"/>
      <c r="C9" s="226"/>
      <c r="D9" s="226"/>
      <c r="E9" s="227"/>
      <c r="F9" s="227"/>
      <c r="G9" s="228"/>
    </row>
    <row r="10" spans="1:7" ht="18">
      <c r="A10" s="405" t="s">
        <v>254</v>
      </c>
      <c r="B10" s="406"/>
      <c r="C10" s="406"/>
      <c r="D10" s="406"/>
      <c r="E10" s="406"/>
      <c r="F10" s="406"/>
      <c r="G10" s="407"/>
    </row>
    <row r="11" spans="1:7" ht="180">
      <c r="A11" s="256" t="s">
        <v>229</v>
      </c>
      <c r="B11" s="233" t="s">
        <v>255</v>
      </c>
      <c r="C11" s="233" t="s">
        <v>231</v>
      </c>
      <c r="D11" s="233" t="s">
        <v>232</v>
      </c>
      <c r="E11" s="233" t="s">
        <v>233</v>
      </c>
      <c r="F11" s="233" t="s">
        <v>234</v>
      </c>
      <c r="G11" s="257" t="s">
        <v>235</v>
      </c>
    </row>
    <row r="12" spans="1:7" ht="15">
      <c r="A12" s="252" t="s">
        <v>236</v>
      </c>
      <c r="B12" s="235"/>
      <c r="C12" s="235"/>
      <c r="D12" s="236"/>
      <c r="E12" s="236"/>
      <c r="F12" s="237"/>
      <c r="G12" s="258"/>
    </row>
    <row r="13" spans="1:7" ht="15">
      <c r="A13" s="252" t="s">
        <v>237</v>
      </c>
      <c r="B13" s="235">
        <v>1</v>
      </c>
      <c r="C13" s="235">
        <v>33</v>
      </c>
      <c r="D13" s="236">
        <v>2.7530997783058826</v>
      </c>
      <c r="E13" s="236">
        <v>3.717939223797255</v>
      </c>
      <c r="F13" s="237">
        <v>12</v>
      </c>
      <c r="G13" s="258"/>
    </row>
    <row r="14" spans="1:7" ht="15">
      <c r="A14" s="252" t="s">
        <v>238</v>
      </c>
      <c r="B14" s="235"/>
      <c r="C14" s="235"/>
      <c r="D14" s="236"/>
      <c r="E14" s="236"/>
      <c r="F14" s="237"/>
      <c r="G14" s="258"/>
    </row>
    <row r="15" spans="1:7" ht="15">
      <c r="A15" s="252" t="s">
        <v>239</v>
      </c>
      <c r="B15" s="235"/>
      <c r="C15" s="235"/>
      <c r="D15" s="236"/>
      <c r="E15" s="236"/>
      <c r="F15" s="237"/>
      <c r="G15" s="258"/>
    </row>
    <row r="16" spans="1:7" ht="15">
      <c r="A16" s="252" t="s">
        <v>240</v>
      </c>
      <c r="B16" s="235">
        <v>10</v>
      </c>
      <c r="C16" s="235">
        <v>31</v>
      </c>
      <c r="D16" s="236">
        <v>3.8085904154081205</v>
      </c>
      <c r="E16" s="236">
        <v>6.719460397391071</v>
      </c>
      <c r="F16" s="237">
        <v>6</v>
      </c>
      <c r="G16" s="258"/>
    </row>
    <row r="17" spans="1:7" ht="15">
      <c r="A17" s="252" t="s">
        <v>241</v>
      </c>
      <c r="B17" s="235"/>
      <c r="C17" s="235"/>
      <c r="D17" s="236"/>
      <c r="E17" s="236"/>
      <c r="F17" s="237"/>
      <c r="G17" s="258"/>
    </row>
    <row r="18" spans="1:7" ht="15">
      <c r="A18" s="252" t="s">
        <v>242</v>
      </c>
      <c r="B18" s="235">
        <v>0</v>
      </c>
      <c r="C18" s="235">
        <v>3</v>
      </c>
      <c r="D18" s="236">
        <v>0.5998293592804261</v>
      </c>
      <c r="E18" s="236">
        <v>0.8217656240452805</v>
      </c>
      <c r="F18" s="237">
        <v>0</v>
      </c>
      <c r="G18" s="258"/>
    </row>
    <row r="19" spans="1:7" ht="15">
      <c r="A19" s="252" t="s">
        <v>243</v>
      </c>
      <c r="B19" s="235">
        <v>0</v>
      </c>
      <c r="C19" s="235">
        <v>4</v>
      </c>
      <c r="D19" s="236">
        <v>1.4848873601811154</v>
      </c>
      <c r="E19" s="236">
        <v>2.7319029003708573</v>
      </c>
      <c r="F19" s="237">
        <v>0</v>
      </c>
      <c r="G19" s="258"/>
    </row>
    <row r="20" spans="1:7" ht="15">
      <c r="A20" s="252" t="s">
        <v>244</v>
      </c>
      <c r="B20" s="235">
        <v>0</v>
      </c>
      <c r="C20" s="235">
        <v>4</v>
      </c>
      <c r="D20" s="236">
        <v>1.5004746263301096</v>
      </c>
      <c r="E20" s="236">
        <v>0.18529288924858767</v>
      </c>
      <c r="F20" s="237">
        <v>0</v>
      </c>
      <c r="G20" s="258"/>
    </row>
    <row r="21" spans="1:7" ht="15">
      <c r="A21" s="252" t="s">
        <v>245</v>
      </c>
      <c r="B21" s="235"/>
      <c r="C21" s="235"/>
      <c r="D21" s="236"/>
      <c r="E21" s="236"/>
      <c r="F21" s="237"/>
      <c r="G21" s="258"/>
    </row>
    <row r="22" spans="1:7" ht="15">
      <c r="A22" s="252" t="s">
        <v>246</v>
      </c>
      <c r="B22" s="235"/>
      <c r="C22" s="235"/>
      <c r="D22" s="236"/>
      <c r="E22" s="236"/>
      <c r="F22" s="237"/>
      <c r="G22" s="258"/>
    </row>
    <row r="23" spans="1:7" ht="15.75" thickBot="1">
      <c r="A23" s="254" t="s">
        <v>247</v>
      </c>
      <c r="B23" s="240">
        <v>0</v>
      </c>
      <c r="C23" s="240">
        <v>1</v>
      </c>
      <c r="D23" s="241">
        <v>4.531505077158423</v>
      </c>
      <c r="E23" s="241">
        <v>2.955939368716185</v>
      </c>
      <c r="F23" s="242">
        <v>1</v>
      </c>
      <c r="G23" s="259"/>
    </row>
    <row r="24" spans="1:7" ht="15.75" thickBot="1">
      <c r="A24" s="244" t="s">
        <v>170</v>
      </c>
      <c r="B24" s="245">
        <f>SUM(B12:B23)</f>
        <v>11</v>
      </c>
      <c r="C24" s="245">
        <f>SUM(C12:C23)</f>
        <v>76</v>
      </c>
      <c r="D24" s="246">
        <v>3.0311521423129997</v>
      </c>
      <c r="E24" s="246">
        <v>4.541237347473096</v>
      </c>
      <c r="F24" s="245">
        <f>SUM(F12:F23)</f>
        <v>19</v>
      </c>
      <c r="G24" s="260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spans="1:8" ht="16.5" thickBot="1">
      <c r="A1" s="261" t="s">
        <v>256</v>
      </c>
      <c r="B1" s="262"/>
      <c r="C1" s="263"/>
      <c r="D1" s="262"/>
      <c r="E1" s="262"/>
      <c r="F1" s="264"/>
      <c r="G1" s="264"/>
      <c r="H1" s="265" t="s">
        <v>257</v>
      </c>
    </row>
    <row r="2" spans="1:8" ht="15.75">
      <c r="A2" s="266"/>
      <c r="B2" s="267"/>
      <c r="C2" s="268"/>
      <c r="D2" s="267"/>
      <c r="E2" s="267"/>
      <c r="F2" s="269"/>
      <c r="G2" s="269"/>
      <c r="H2" s="270"/>
    </row>
    <row r="3" spans="1:7" ht="15.75">
      <c r="A3" s="271" t="s">
        <v>224</v>
      </c>
      <c r="B3" s="272"/>
      <c r="C3" s="272"/>
      <c r="D3" s="272"/>
      <c r="E3" s="273"/>
      <c r="F3" s="273"/>
      <c r="G3" s="274"/>
    </row>
    <row r="4" spans="1:7" ht="15.75">
      <c r="A4" s="275"/>
      <c r="B4" s="272"/>
      <c r="C4" s="272"/>
      <c r="D4" s="272"/>
      <c r="E4" s="273"/>
      <c r="F4" s="273"/>
      <c r="G4" s="274"/>
    </row>
    <row r="5" spans="1:7" ht="15.75">
      <c r="A5" s="276" t="s">
        <v>258</v>
      </c>
      <c r="B5" s="277"/>
      <c r="C5" s="277"/>
      <c r="D5" s="272"/>
      <c r="E5" s="273"/>
      <c r="F5" s="273"/>
      <c r="G5" s="274"/>
    </row>
    <row r="6" spans="1:8" ht="15.75">
      <c r="A6" s="266"/>
      <c r="B6" s="267"/>
      <c r="C6" s="268"/>
      <c r="D6" s="267"/>
      <c r="E6" s="267"/>
      <c r="F6" s="269"/>
      <c r="G6" s="269"/>
      <c r="H6" s="270"/>
    </row>
    <row r="7" spans="1:8" ht="18">
      <c r="A7" s="278" t="s">
        <v>226</v>
      </c>
      <c r="B7" s="267"/>
      <c r="C7" s="268"/>
      <c r="D7" s="267"/>
      <c r="E7" s="267"/>
      <c r="F7" s="269"/>
      <c r="G7" s="269"/>
      <c r="H7" s="270"/>
    </row>
    <row r="8" spans="1:8" ht="15">
      <c r="A8" s="279"/>
      <c r="B8" s="269"/>
      <c r="C8" s="280"/>
      <c r="D8" s="269"/>
      <c r="E8" s="269"/>
      <c r="F8" s="269"/>
      <c r="G8" s="269"/>
      <c r="H8" s="270"/>
    </row>
    <row r="9" spans="1:8" ht="15.75">
      <c r="A9" s="281" t="s">
        <v>259</v>
      </c>
      <c r="B9" s="269"/>
      <c r="C9" s="280"/>
      <c r="D9" s="269"/>
      <c r="E9" s="269"/>
      <c r="F9" s="269"/>
      <c r="G9" s="269"/>
      <c r="H9" s="270"/>
    </row>
    <row r="10" spans="1:8" ht="18">
      <c r="A10" s="282" t="s">
        <v>260</v>
      </c>
      <c r="B10" s="269"/>
      <c r="C10" s="280"/>
      <c r="D10" s="269"/>
      <c r="E10" s="269"/>
      <c r="F10" s="269"/>
      <c r="G10" s="269"/>
      <c r="H10" s="270"/>
    </row>
    <row r="11" spans="1:8" ht="12.75">
      <c r="A11" s="283"/>
      <c r="B11" s="50"/>
      <c r="C11" s="65"/>
      <c r="D11" s="50"/>
      <c r="E11" s="50"/>
      <c r="F11" s="50"/>
      <c r="G11" s="50"/>
      <c r="H11" s="284"/>
    </row>
    <row r="12" spans="1:8" ht="99.75">
      <c r="A12" s="285" t="s">
        <v>212</v>
      </c>
      <c r="B12" s="286" t="s">
        <v>203</v>
      </c>
      <c r="C12" s="286"/>
      <c r="D12" s="286" t="s">
        <v>261</v>
      </c>
      <c r="E12" s="286" t="s">
        <v>262</v>
      </c>
      <c r="F12" s="287" t="s">
        <v>263</v>
      </c>
      <c r="G12" s="286"/>
      <c r="H12" s="286"/>
    </row>
    <row r="13" spans="1:8" ht="25.5">
      <c r="A13" s="288" t="s">
        <v>264</v>
      </c>
      <c r="B13" s="408" t="s">
        <v>265</v>
      </c>
      <c r="C13" s="408" t="s">
        <v>266</v>
      </c>
      <c r="D13" s="286"/>
      <c r="E13" s="289">
        <v>23978</v>
      </c>
      <c r="F13" s="289">
        <v>6321</v>
      </c>
      <c r="G13" s="286"/>
      <c r="H13" s="286"/>
    </row>
    <row r="14" spans="1:8" ht="25.5">
      <c r="A14" s="288" t="s">
        <v>267</v>
      </c>
      <c r="B14" s="409"/>
      <c r="C14" s="409"/>
      <c r="D14" s="286"/>
      <c r="E14" s="289">
        <v>14442</v>
      </c>
      <c r="F14" s="289">
        <v>14259</v>
      </c>
      <c r="G14" s="286"/>
      <c r="H14" s="286"/>
    </row>
    <row r="15" spans="1:8" ht="15">
      <c r="A15" s="288" t="s">
        <v>268</v>
      </c>
      <c r="B15" s="409"/>
      <c r="C15" s="409"/>
      <c r="D15" s="286"/>
      <c r="E15" s="289">
        <v>6883</v>
      </c>
      <c r="F15" s="289">
        <v>4895</v>
      </c>
      <c r="G15" s="286"/>
      <c r="H15" s="286"/>
    </row>
    <row r="16" spans="1:8" ht="25.5">
      <c r="A16" s="288" t="s">
        <v>269</v>
      </c>
      <c r="B16" s="409"/>
      <c r="C16" s="409"/>
      <c r="D16" s="286"/>
      <c r="E16" s="289">
        <v>8381</v>
      </c>
      <c r="F16" s="289">
        <v>1268</v>
      </c>
      <c r="G16" s="286"/>
      <c r="H16" s="286"/>
    </row>
    <row r="17" spans="1:8" ht="25.5">
      <c r="A17" s="288" t="s">
        <v>270</v>
      </c>
      <c r="B17" s="409"/>
      <c r="C17" s="409"/>
      <c r="D17" s="286"/>
      <c r="E17" s="289">
        <v>13664</v>
      </c>
      <c r="F17" s="289">
        <v>6497</v>
      </c>
      <c r="G17" s="286"/>
      <c r="H17" s="286"/>
    </row>
    <row r="18" spans="1:8" ht="15">
      <c r="A18" s="288" t="s">
        <v>271</v>
      </c>
      <c r="B18" s="409"/>
      <c r="C18" s="409"/>
      <c r="D18" s="286"/>
      <c r="E18" s="289">
        <v>8722</v>
      </c>
      <c r="F18" s="289">
        <v>0</v>
      </c>
      <c r="G18" s="286"/>
      <c r="H18" s="286"/>
    </row>
    <row r="19" spans="1:8" ht="15">
      <c r="A19" s="288" t="s">
        <v>272</v>
      </c>
      <c r="B19" s="409"/>
      <c r="C19" s="409"/>
      <c r="D19" s="286"/>
      <c r="E19" s="289">
        <v>8744</v>
      </c>
      <c r="F19" s="289">
        <v>141</v>
      </c>
      <c r="G19" s="286"/>
      <c r="H19" s="286"/>
    </row>
    <row r="20" spans="1:8" ht="25.5">
      <c r="A20" s="288" t="s">
        <v>273</v>
      </c>
      <c r="B20" s="409"/>
      <c r="C20" s="409"/>
      <c r="D20" s="286"/>
      <c r="E20" s="289">
        <v>11980</v>
      </c>
      <c r="F20" s="289">
        <v>41259</v>
      </c>
      <c r="G20" s="286"/>
      <c r="H20" s="286"/>
    </row>
    <row r="21" spans="1:8" ht="25.5">
      <c r="A21" s="290" t="s">
        <v>274</v>
      </c>
      <c r="B21" s="409"/>
      <c r="C21" s="409"/>
      <c r="D21" s="286"/>
      <c r="E21" s="289">
        <v>12683</v>
      </c>
      <c r="F21" s="289">
        <v>200</v>
      </c>
      <c r="G21" s="286"/>
      <c r="H21" s="286"/>
    </row>
    <row r="22" spans="1:8" ht="15">
      <c r="A22" s="288" t="s">
        <v>275</v>
      </c>
      <c r="B22" s="409"/>
      <c r="C22" s="409"/>
      <c r="D22" s="286"/>
      <c r="E22" s="289">
        <v>5978</v>
      </c>
      <c r="F22" s="289">
        <v>0</v>
      </c>
      <c r="G22" s="286"/>
      <c r="H22" s="286"/>
    </row>
    <row r="23" spans="1:8" ht="15">
      <c r="A23" s="288" t="s">
        <v>276</v>
      </c>
      <c r="B23" s="409"/>
      <c r="C23" s="409"/>
      <c r="D23" s="286"/>
      <c r="E23" s="289">
        <v>17310</v>
      </c>
      <c r="F23" s="289">
        <v>0</v>
      </c>
      <c r="G23" s="286"/>
      <c r="H23" s="286"/>
    </row>
    <row r="24" spans="1:8" ht="25.5">
      <c r="A24" s="288" t="s">
        <v>277</v>
      </c>
      <c r="B24" s="409"/>
      <c r="C24" s="409"/>
      <c r="D24" s="286"/>
      <c r="E24" s="289">
        <v>9058</v>
      </c>
      <c r="F24" s="289">
        <v>44540</v>
      </c>
      <c r="G24" s="286"/>
      <c r="H24" s="286"/>
    </row>
    <row r="25" spans="1:8" ht="15">
      <c r="A25" s="291" t="s">
        <v>278</v>
      </c>
      <c r="B25" s="410"/>
      <c r="C25" s="410"/>
      <c r="D25" s="292"/>
      <c r="E25" s="293">
        <f>SUM(E13:E24)</f>
        <v>141823</v>
      </c>
      <c r="F25" s="293">
        <f>SUM(F13:F24)</f>
        <v>119380</v>
      </c>
      <c r="G25" s="292"/>
      <c r="H25" s="292"/>
    </row>
    <row r="26" spans="1:8" ht="25.5">
      <c r="A26" s="288" t="s">
        <v>264</v>
      </c>
      <c r="B26" s="408" t="s">
        <v>279</v>
      </c>
      <c r="C26" s="408" t="s">
        <v>266</v>
      </c>
      <c r="D26" s="294"/>
      <c r="E26" s="289">
        <v>1967</v>
      </c>
      <c r="F26" s="289">
        <v>1907</v>
      </c>
      <c r="G26" s="294"/>
      <c r="H26" s="294"/>
    </row>
    <row r="27" spans="1:8" ht="25.5">
      <c r="A27" s="288" t="s">
        <v>267</v>
      </c>
      <c r="B27" s="409"/>
      <c r="C27" s="409"/>
      <c r="D27" s="294"/>
      <c r="E27" s="289">
        <v>10735</v>
      </c>
      <c r="F27" s="289">
        <v>5226</v>
      </c>
      <c r="G27" s="294"/>
      <c r="H27" s="294"/>
    </row>
    <row r="28" spans="1:8" ht="15">
      <c r="A28" s="288" t="s">
        <v>268</v>
      </c>
      <c r="B28" s="409"/>
      <c r="C28" s="409"/>
      <c r="D28" s="294"/>
      <c r="E28" s="289">
        <v>4418</v>
      </c>
      <c r="F28" s="289">
        <v>867</v>
      </c>
      <c r="G28" s="294"/>
      <c r="H28" s="294"/>
    </row>
    <row r="29" spans="1:8" ht="25.5">
      <c r="A29" s="288" t="s">
        <v>269</v>
      </c>
      <c r="B29" s="409"/>
      <c r="C29" s="409"/>
      <c r="D29" s="294"/>
      <c r="E29" s="289">
        <v>5070</v>
      </c>
      <c r="F29" s="289">
        <v>1728</v>
      </c>
      <c r="G29" s="294"/>
      <c r="H29" s="294"/>
    </row>
    <row r="30" spans="1:8" ht="25.5">
      <c r="A30" s="288" t="s">
        <v>270</v>
      </c>
      <c r="B30" s="409"/>
      <c r="C30" s="409"/>
      <c r="D30" s="294"/>
      <c r="E30" s="289">
        <v>10023</v>
      </c>
      <c r="F30" s="289">
        <v>5709</v>
      </c>
      <c r="G30" s="294"/>
      <c r="H30" s="294"/>
    </row>
    <row r="31" spans="1:8" ht="15">
      <c r="A31" s="288" t="s">
        <v>271</v>
      </c>
      <c r="B31" s="409"/>
      <c r="C31" s="409"/>
      <c r="D31" s="294"/>
      <c r="E31" s="289">
        <v>1947</v>
      </c>
      <c r="F31" s="289">
        <v>0</v>
      </c>
      <c r="G31" s="294"/>
      <c r="H31" s="294"/>
    </row>
    <row r="32" spans="1:8" ht="15">
      <c r="A32" s="288" t="s">
        <v>272</v>
      </c>
      <c r="B32" s="409"/>
      <c r="C32" s="409"/>
      <c r="D32" s="294"/>
      <c r="E32" s="289">
        <v>2131</v>
      </c>
      <c r="F32" s="289">
        <v>0</v>
      </c>
      <c r="G32" s="294"/>
      <c r="H32" s="294"/>
    </row>
    <row r="33" spans="1:8" ht="25.5">
      <c r="A33" s="288" t="s">
        <v>273</v>
      </c>
      <c r="B33" s="409"/>
      <c r="C33" s="409"/>
      <c r="D33" s="294"/>
      <c r="E33" s="289">
        <v>4751</v>
      </c>
      <c r="F33" s="289">
        <v>277</v>
      </c>
      <c r="G33" s="294"/>
      <c r="H33" s="294"/>
    </row>
    <row r="34" spans="1:8" ht="25.5">
      <c r="A34" s="290" t="s">
        <v>274</v>
      </c>
      <c r="B34" s="409"/>
      <c r="C34" s="409"/>
      <c r="D34" s="294"/>
      <c r="E34" s="289">
        <v>5712</v>
      </c>
      <c r="F34" s="289">
        <v>1046</v>
      </c>
      <c r="G34" s="294"/>
      <c r="H34" s="294"/>
    </row>
    <row r="35" spans="1:8" ht="15">
      <c r="A35" s="288" t="s">
        <v>275</v>
      </c>
      <c r="B35" s="409"/>
      <c r="C35" s="409"/>
      <c r="D35" s="294"/>
      <c r="E35" s="289">
        <v>3444</v>
      </c>
      <c r="F35" s="289">
        <v>0</v>
      </c>
      <c r="G35" s="294"/>
      <c r="H35" s="294"/>
    </row>
    <row r="36" spans="1:8" ht="15">
      <c r="A36" s="288" t="s">
        <v>276</v>
      </c>
      <c r="B36" s="409"/>
      <c r="C36" s="409"/>
      <c r="D36" s="294"/>
      <c r="E36" s="289">
        <v>6131</v>
      </c>
      <c r="F36" s="289">
        <v>0</v>
      </c>
      <c r="G36" s="294"/>
      <c r="H36" s="294"/>
    </row>
    <row r="37" spans="1:8" ht="25.5">
      <c r="A37" s="288" t="s">
        <v>277</v>
      </c>
      <c r="B37" s="409"/>
      <c r="C37" s="409"/>
      <c r="D37" s="294"/>
      <c r="E37" s="289">
        <v>2854</v>
      </c>
      <c r="F37" s="289">
        <v>4859</v>
      </c>
      <c r="G37" s="294"/>
      <c r="H37" s="294"/>
    </row>
    <row r="38" spans="1:8" ht="15">
      <c r="A38" s="291" t="s">
        <v>278</v>
      </c>
      <c r="B38" s="410"/>
      <c r="C38" s="410"/>
      <c r="D38" s="295"/>
      <c r="E38" s="293">
        <f>SUM(E26:E37)</f>
        <v>59183</v>
      </c>
      <c r="F38" s="293">
        <f>SUM(F26:F37)</f>
        <v>21619</v>
      </c>
      <c r="G38" s="295"/>
      <c r="H38" s="295"/>
    </row>
    <row r="39" spans="1:8" ht="15">
      <c r="A39" s="296"/>
      <c r="B39" s="297"/>
      <c r="C39" s="297"/>
      <c r="D39" s="295"/>
      <c r="E39" s="293"/>
      <c r="F39" s="293"/>
      <c r="G39" s="295"/>
      <c r="H39" s="295"/>
    </row>
    <row r="40" spans="1:8" ht="15">
      <c r="A40" s="298" t="s">
        <v>171</v>
      </c>
      <c r="B40" s="299"/>
      <c r="C40" s="300" t="s">
        <v>266</v>
      </c>
      <c r="D40" s="300"/>
      <c r="E40" s="300">
        <f>+E38+E25</f>
        <v>201006</v>
      </c>
      <c r="F40" s="300">
        <f>+F38+F25</f>
        <v>140999</v>
      </c>
      <c r="G40" s="294"/>
      <c r="H40" s="294"/>
    </row>
    <row r="41" spans="1:8" ht="85.5">
      <c r="A41" s="285" t="s">
        <v>214</v>
      </c>
      <c r="B41" s="287" t="s">
        <v>280</v>
      </c>
      <c r="C41" s="286"/>
      <c r="D41" s="287" t="s">
        <v>281</v>
      </c>
      <c r="E41" s="301" t="s">
        <v>282</v>
      </c>
      <c r="F41" s="301" t="s">
        <v>283</v>
      </c>
      <c r="G41" s="287" t="s">
        <v>284</v>
      </c>
      <c r="H41" s="287"/>
    </row>
    <row r="42" spans="1:8" ht="25.5">
      <c r="A42" s="288" t="s">
        <v>264</v>
      </c>
      <c r="B42" s="408" t="s">
        <v>265</v>
      </c>
      <c r="C42" s="408" t="s">
        <v>266</v>
      </c>
      <c r="D42" s="302">
        <v>1152</v>
      </c>
      <c r="E42" s="302">
        <v>1781</v>
      </c>
      <c r="F42" s="302">
        <v>1694</v>
      </c>
      <c r="G42" s="302">
        <f>D42+E42-F42</f>
        <v>1239</v>
      </c>
      <c r="H42" s="303"/>
    </row>
    <row r="43" spans="1:8" ht="25.5">
      <c r="A43" s="288" t="s">
        <v>267</v>
      </c>
      <c r="B43" s="409"/>
      <c r="C43" s="409"/>
      <c r="D43" s="302">
        <v>1557</v>
      </c>
      <c r="E43" s="302">
        <v>1993</v>
      </c>
      <c r="F43" s="302">
        <v>1658</v>
      </c>
      <c r="G43" s="302">
        <f aca="true" t="shared" si="0" ref="G43:G66">D43+E43-F43</f>
        <v>1892</v>
      </c>
      <c r="H43" s="303"/>
    </row>
    <row r="44" spans="1:8" ht="15">
      <c r="A44" s="288" t="s">
        <v>268</v>
      </c>
      <c r="B44" s="409"/>
      <c r="C44" s="409"/>
      <c r="D44" s="302">
        <v>917</v>
      </c>
      <c r="E44" s="302">
        <v>294</v>
      </c>
      <c r="F44" s="302">
        <v>211</v>
      </c>
      <c r="G44" s="302">
        <f t="shared" si="0"/>
        <v>1000</v>
      </c>
      <c r="H44" s="303"/>
    </row>
    <row r="45" spans="1:8" ht="25.5">
      <c r="A45" s="288" t="s">
        <v>269</v>
      </c>
      <c r="B45" s="409"/>
      <c r="C45" s="409"/>
      <c r="D45" s="302">
        <v>1581</v>
      </c>
      <c r="E45" s="302">
        <v>2432</v>
      </c>
      <c r="F45" s="302">
        <v>2019</v>
      </c>
      <c r="G45" s="302">
        <f t="shared" si="0"/>
        <v>1994</v>
      </c>
      <c r="H45" s="303"/>
    </row>
    <row r="46" spans="1:8" ht="25.5">
      <c r="A46" s="288" t="s">
        <v>270</v>
      </c>
      <c r="B46" s="409"/>
      <c r="C46" s="409"/>
      <c r="D46" s="302">
        <v>3062</v>
      </c>
      <c r="E46" s="302">
        <v>2927</v>
      </c>
      <c r="F46" s="302">
        <v>2806</v>
      </c>
      <c r="G46" s="302">
        <f t="shared" si="0"/>
        <v>3183</v>
      </c>
      <c r="H46" s="303"/>
    </row>
    <row r="47" spans="1:8" ht="15">
      <c r="A47" s="288" t="s">
        <v>271</v>
      </c>
      <c r="B47" s="409"/>
      <c r="C47" s="409"/>
      <c r="D47" s="302">
        <v>846</v>
      </c>
      <c r="E47" s="302">
        <v>951</v>
      </c>
      <c r="F47" s="302">
        <v>1019</v>
      </c>
      <c r="G47" s="302">
        <f t="shared" si="0"/>
        <v>778</v>
      </c>
      <c r="H47" s="303"/>
    </row>
    <row r="48" spans="1:8" ht="15">
      <c r="A48" s="288" t="s">
        <v>272</v>
      </c>
      <c r="B48" s="409"/>
      <c r="C48" s="409"/>
      <c r="D48" s="302">
        <v>403</v>
      </c>
      <c r="E48" s="302">
        <v>202</v>
      </c>
      <c r="F48" s="302">
        <v>578</v>
      </c>
      <c r="G48" s="302">
        <f t="shared" si="0"/>
        <v>27</v>
      </c>
      <c r="H48" s="303"/>
    </row>
    <row r="49" spans="1:8" ht="25.5">
      <c r="A49" s="288" t="s">
        <v>273</v>
      </c>
      <c r="B49" s="409"/>
      <c r="C49" s="409"/>
      <c r="D49" s="302">
        <v>3257</v>
      </c>
      <c r="E49" s="302">
        <v>1368</v>
      </c>
      <c r="F49" s="302">
        <v>276</v>
      </c>
      <c r="G49" s="302">
        <f t="shared" si="0"/>
        <v>4349</v>
      </c>
      <c r="H49" s="303"/>
    </row>
    <row r="50" spans="1:8" ht="25.5">
      <c r="A50" s="290" t="s">
        <v>274</v>
      </c>
      <c r="B50" s="409"/>
      <c r="C50" s="409"/>
      <c r="D50" s="302">
        <v>2503</v>
      </c>
      <c r="E50" s="302">
        <v>104</v>
      </c>
      <c r="F50" s="302">
        <v>587</v>
      </c>
      <c r="G50" s="302">
        <f t="shared" si="0"/>
        <v>2020</v>
      </c>
      <c r="H50" s="303"/>
    </row>
    <row r="51" spans="1:8" ht="15">
      <c r="A51" s="288" t="s">
        <v>275</v>
      </c>
      <c r="B51" s="409"/>
      <c r="C51" s="409"/>
      <c r="D51" s="302">
        <v>4981</v>
      </c>
      <c r="E51" s="302">
        <v>2088</v>
      </c>
      <c r="F51" s="302">
        <v>1988</v>
      </c>
      <c r="G51" s="302">
        <f t="shared" si="0"/>
        <v>5081</v>
      </c>
      <c r="H51" s="303"/>
    </row>
    <row r="52" spans="1:8" ht="15">
      <c r="A52" s="288" t="s">
        <v>276</v>
      </c>
      <c r="B52" s="409"/>
      <c r="C52" s="409"/>
      <c r="D52" s="302">
        <v>625</v>
      </c>
      <c r="E52" s="302">
        <v>228</v>
      </c>
      <c r="F52" s="302">
        <v>3032</v>
      </c>
      <c r="G52" s="302">
        <f t="shared" si="0"/>
        <v>-2179</v>
      </c>
      <c r="H52" s="303"/>
    </row>
    <row r="53" spans="1:8" ht="25.5">
      <c r="A53" s="288" t="s">
        <v>277</v>
      </c>
      <c r="B53" s="409"/>
      <c r="C53" s="409"/>
      <c r="D53" s="302">
        <v>660</v>
      </c>
      <c r="E53" s="302">
        <v>185</v>
      </c>
      <c r="F53" s="302">
        <v>122</v>
      </c>
      <c r="G53" s="302">
        <f t="shared" si="0"/>
        <v>723</v>
      </c>
      <c r="H53" s="303"/>
    </row>
    <row r="54" spans="1:8" ht="15">
      <c r="A54" s="291" t="s">
        <v>278</v>
      </c>
      <c r="B54" s="410"/>
      <c r="C54" s="410"/>
      <c r="D54" s="293">
        <f>SUM(D42:D53)</f>
        <v>21544</v>
      </c>
      <c r="E54" s="293">
        <f>SUM(E42:E53)</f>
        <v>14553</v>
      </c>
      <c r="F54" s="293">
        <f>SUM(F42:F53)</f>
        <v>15990</v>
      </c>
      <c r="G54" s="293">
        <f>SUM(G42:G53)</f>
        <v>20107</v>
      </c>
      <c r="H54" s="303"/>
    </row>
    <row r="55" spans="1:8" ht="25.5">
      <c r="A55" s="288" t="s">
        <v>264</v>
      </c>
      <c r="B55" s="408" t="s">
        <v>279</v>
      </c>
      <c r="C55" s="408" t="s">
        <v>266</v>
      </c>
      <c r="D55" s="302">
        <v>107</v>
      </c>
      <c r="E55" s="302">
        <v>213</v>
      </c>
      <c r="F55" s="302">
        <v>193</v>
      </c>
      <c r="G55" s="302">
        <f t="shared" si="0"/>
        <v>127</v>
      </c>
      <c r="H55" s="303"/>
    </row>
    <row r="56" spans="1:8" ht="25.5">
      <c r="A56" s="288" t="s">
        <v>267</v>
      </c>
      <c r="B56" s="409"/>
      <c r="C56" s="409"/>
      <c r="D56" s="302">
        <v>954</v>
      </c>
      <c r="E56" s="302">
        <v>287</v>
      </c>
      <c r="F56" s="302">
        <v>101</v>
      </c>
      <c r="G56" s="302">
        <f t="shared" si="0"/>
        <v>1140</v>
      </c>
      <c r="H56" s="303"/>
    </row>
    <row r="57" spans="1:8" ht="15">
      <c r="A57" s="288" t="s">
        <v>268</v>
      </c>
      <c r="B57" s="409"/>
      <c r="C57" s="409"/>
      <c r="D57" s="302">
        <v>782</v>
      </c>
      <c r="E57" s="302">
        <v>100</v>
      </c>
      <c r="F57" s="302">
        <v>238</v>
      </c>
      <c r="G57" s="302">
        <f t="shared" si="0"/>
        <v>644</v>
      </c>
      <c r="H57" s="303"/>
    </row>
    <row r="58" spans="1:8" ht="25.5">
      <c r="A58" s="288" t="s">
        <v>269</v>
      </c>
      <c r="B58" s="409"/>
      <c r="C58" s="409"/>
      <c r="D58" s="302">
        <v>792</v>
      </c>
      <c r="E58" s="302">
        <v>408</v>
      </c>
      <c r="F58" s="302">
        <v>547</v>
      </c>
      <c r="G58" s="302">
        <f t="shared" si="0"/>
        <v>653</v>
      </c>
      <c r="H58" s="303"/>
    </row>
    <row r="59" spans="1:8" ht="25.5">
      <c r="A59" s="288" t="s">
        <v>270</v>
      </c>
      <c r="B59" s="409"/>
      <c r="C59" s="409"/>
      <c r="D59" s="302">
        <v>2217</v>
      </c>
      <c r="E59" s="302">
        <v>1403</v>
      </c>
      <c r="F59" s="302">
        <v>1454</v>
      </c>
      <c r="G59" s="302">
        <f t="shared" si="0"/>
        <v>2166</v>
      </c>
      <c r="H59" s="303"/>
    </row>
    <row r="60" spans="1:8" ht="15">
      <c r="A60" s="288" t="s">
        <v>271</v>
      </c>
      <c r="B60" s="409"/>
      <c r="C60" s="409"/>
      <c r="D60" s="302">
        <v>335</v>
      </c>
      <c r="E60" s="302">
        <v>303</v>
      </c>
      <c r="F60" s="302">
        <v>272</v>
      </c>
      <c r="G60" s="302">
        <f t="shared" si="0"/>
        <v>366</v>
      </c>
      <c r="H60" s="303"/>
    </row>
    <row r="61" spans="1:8" ht="15">
      <c r="A61" s="288" t="s">
        <v>272</v>
      </c>
      <c r="B61" s="409"/>
      <c r="C61" s="409"/>
      <c r="D61" s="302">
        <v>70</v>
      </c>
      <c r="E61" s="302">
        <v>146</v>
      </c>
      <c r="F61" s="302">
        <v>211</v>
      </c>
      <c r="G61" s="302">
        <f t="shared" si="0"/>
        <v>5</v>
      </c>
      <c r="H61" s="303"/>
    </row>
    <row r="62" spans="1:8" ht="25.5">
      <c r="A62" s="288" t="s">
        <v>273</v>
      </c>
      <c r="B62" s="409"/>
      <c r="C62" s="409"/>
      <c r="D62" s="302">
        <v>2779</v>
      </c>
      <c r="E62" s="302">
        <v>101</v>
      </c>
      <c r="F62" s="302">
        <v>349</v>
      </c>
      <c r="G62" s="302">
        <f t="shared" si="0"/>
        <v>2531</v>
      </c>
      <c r="H62" s="303"/>
    </row>
    <row r="63" spans="1:8" ht="25.5">
      <c r="A63" s="290" t="s">
        <v>274</v>
      </c>
      <c r="B63" s="409"/>
      <c r="C63" s="409"/>
      <c r="D63" s="302">
        <v>1856</v>
      </c>
      <c r="E63" s="302">
        <v>1964</v>
      </c>
      <c r="F63" s="302">
        <v>2457</v>
      </c>
      <c r="G63" s="302">
        <f t="shared" si="0"/>
        <v>1363</v>
      </c>
      <c r="H63" s="303"/>
    </row>
    <row r="64" spans="1:8" ht="15">
      <c r="A64" s="288" t="s">
        <v>275</v>
      </c>
      <c r="B64" s="409"/>
      <c r="C64" s="409"/>
      <c r="D64" s="302">
        <v>3750</v>
      </c>
      <c r="E64" s="302">
        <v>111</v>
      </c>
      <c r="F64" s="302">
        <v>151</v>
      </c>
      <c r="G64" s="302">
        <f t="shared" si="0"/>
        <v>3710</v>
      </c>
      <c r="H64" s="303"/>
    </row>
    <row r="65" spans="1:8" ht="15">
      <c r="A65" s="288" t="s">
        <v>276</v>
      </c>
      <c r="B65" s="409"/>
      <c r="C65" s="409"/>
      <c r="D65" s="302">
        <v>223</v>
      </c>
      <c r="E65" s="302">
        <v>263</v>
      </c>
      <c r="F65" s="302">
        <v>2511</v>
      </c>
      <c r="G65" s="302">
        <f t="shared" si="0"/>
        <v>-2025</v>
      </c>
      <c r="H65" s="303"/>
    </row>
    <row r="66" spans="1:8" ht="25.5">
      <c r="A66" s="288" t="s">
        <v>277</v>
      </c>
      <c r="B66" s="409"/>
      <c r="C66" s="409"/>
      <c r="D66" s="302">
        <v>491</v>
      </c>
      <c r="E66" s="302">
        <v>202</v>
      </c>
      <c r="F66" s="302">
        <v>123</v>
      </c>
      <c r="G66" s="302">
        <f t="shared" si="0"/>
        <v>570</v>
      </c>
      <c r="H66" s="303"/>
    </row>
    <row r="67" spans="1:8" ht="15">
      <c r="A67" s="291" t="s">
        <v>278</v>
      </c>
      <c r="B67" s="410"/>
      <c r="C67" s="410"/>
      <c r="D67" s="293">
        <f>SUM(D55:D66)</f>
        <v>14356</v>
      </c>
      <c r="E67" s="293">
        <f>SUM(E55:E66)</f>
        <v>5501</v>
      </c>
      <c r="F67" s="293">
        <f>SUM(F55:F66)</f>
        <v>8607</v>
      </c>
      <c r="G67" s="293">
        <f>SUM(G55:G66)</f>
        <v>11250</v>
      </c>
      <c r="H67" s="293"/>
    </row>
    <row r="68" spans="1:8" ht="12.75">
      <c r="A68" s="304"/>
      <c r="B68" s="52"/>
      <c r="C68" s="52"/>
      <c r="D68" s="52"/>
      <c r="E68" s="52"/>
      <c r="F68" s="52"/>
      <c r="H68" s="52"/>
    </row>
    <row r="69" spans="1:8" ht="15">
      <c r="A69" s="298" t="s">
        <v>171</v>
      </c>
      <c r="B69" s="299"/>
      <c r="C69" s="300" t="s">
        <v>266</v>
      </c>
      <c r="D69" s="305">
        <f>SUM(D67,D54)</f>
        <v>35900</v>
      </c>
      <c r="E69" s="305">
        <f>SUM(E67,E54)</f>
        <v>20054</v>
      </c>
      <c r="F69" s="305">
        <f>SUM(F67,F54)</f>
        <v>24597</v>
      </c>
      <c r="G69" s="305">
        <f>SUM(G67,G54)</f>
        <v>31357</v>
      </c>
      <c r="H69" s="297"/>
    </row>
  </sheetData>
  <sheetProtection/>
  <mergeCells count="8">
    <mergeCell ref="B55:B67"/>
    <mergeCell ref="C55:C67"/>
    <mergeCell ref="B13:B25"/>
    <mergeCell ref="C13:C25"/>
    <mergeCell ref="B26:B38"/>
    <mergeCell ref="C26:C38"/>
    <mergeCell ref="B42:B54"/>
    <mergeCell ref="C42:C54"/>
  </mergeCells>
  <conditionalFormatting sqref="E42:E53 E55:E66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BHOJANI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BHOJANIBHAI</dc:creator>
  <cp:keywords/>
  <dc:description/>
  <cp:lastModifiedBy>PGADMIN</cp:lastModifiedBy>
  <cp:lastPrinted>2019-02-21T07:06:43Z</cp:lastPrinted>
  <dcterms:created xsi:type="dcterms:W3CDTF">2007-08-06T11:27:16Z</dcterms:created>
  <dcterms:modified xsi:type="dcterms:W3CDTF">2019-02-27T14:50:58Z</dcterms:modified>
  <cp:category/>
  <cp:version/>
  <cp:contentType/>
  <cp:contentStatus/>
</cp:coreProperties>
</file>