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778" activeTab="0"/>
  </bookViews>
  <sheets>
    <sheet name="SoP001" sheetId="1" r:id="rId1"/>
    <sheet name="SoP003A" sheetId="2" state="hidden" r:id="rId2"/>
    <sheet name="SoP003B" sheetId="3" r:id="rId3"/>
    <sheet name="SoP004" sheetId="4" r:id="rId4"/>
    <sheet name="SoP005A" sheetId="5" r:id="rId5"/>
    <sheet name="SoP005B" sheetId="6" r:id="rId6"/>
    <sheet name="SoP006" sheetId="7" r:id="rId7"/>
    <sheet name="SoP 007" sheetId="8" r:id="rId8"/>
    <sheet name="sop011 Ist Qtr." sheetId="9" r:id="rId9"/>
    <sheet name="SoP 12" sheetId="10" r:id="rId10"/>
    <sheet name="SOP 013" sheetId="11" r:id="rId11"/>
    <sheet name="Sop 14" sheetId="12" r:id="rId12"/>
    <sheet name="Sop 15" sheetId="13" r:id="rId13"/>
    <sheet name="SoP016" sheetId="14" r:id="rId14"/>
  </sheets>
  <externalReferences>
    <externalReference r:id="rId17"/>
  </externalReferences>
  <definedNames>
    <definedName name="_xlnm._FilterDatabase" localSheetId="1" hidden="1">'SoP003A'!$A$12:$K$29</definedName>
    <definedName name="_xlnm.Print_Area" localSheetId="7">'SoP 007'!$A$1:$G$16</definedName>
    <definedName name="_xlnm.Print_Area" localSheetId="0">'SoP001'!$A$1:$J$25</definedName>
    <definedName name="_xlnm.Print_Area" localSheetId="1">'SoP003A'!$A$1:$K$29</definedName>
    <definedName name="_xlnm.Print_Area" localSheetId="2">'SoP003B'!$A$1:$K$35</definedName>
    <definedName name="_xlnm.Print_Area" localSheetId="3">'SoP004'!$A$1:$D$8</definedName>
    <definedName name="_xlnm.Print_Area" localSheetId="4">'SoP005A'!$A$1:$J$12</definedName>
    <definedName name="_xlnm.Print_Area" localSheetId="5">'SoP005B'!$A$1:$G$13</definedName>
    <definedName name="_xlnm.Print_Area" localSheetId="6">'SoP006'!$A$1:$G$16</definedName>
    <definedName name="_xlnm.Print_Area" localSheetId="8">'sop011 Ist Qtr.'!$A$1:$H$26</definedName>
    <definedName name="_xlnm.Print_Area" localSheetId="13">'SoP016'!$A$1:$E$23</definedName>
  </definedNames>
  <calcPr fullCalcOnLoad="1"/>
</workbook>
</file>

<file path=xl/sharedStrings.xml><?xml version="1.0" encoding="utf-8"?>
<sst xmlns="http://schemas.openxmlformats.org/spreadsheetml/2006/main" count="578" uniqueCount="336">
  <si>
    <t>Sr. No.</t>
  </si>
  <si>
    <t>Name of area</t>
  </si>
  <si>
    <t>FH</t>
  </si>
  <si>
    <t>NFH</t>
  </si>
  <si>
    <t>FA</t>
  </si>
  <si>
    <t>No.of accidents in the quarter</t>
  </si>
  <si>
    <t>Cumulative since the first quarter of the current FY year</t>
  </si>
  <si>
    <t>Departmental</t>
  </si>
  <si>
    <t>Out side</t>
  </si>
  <si>
    <t>TOTAL</t>
  </si>
  <si>
    <t>A(i)</t>
  </si>
  <si>
    <t>A(ii)</t>
  </si>
  <si>
    <t>A(iii)</t>
  </si>
  <si>
    <t>B(i)</t>
  </si>
  <si>
    <t>B(ii)</t>
  </si>
  <si>
    <t>C(i)</t>
  </si>
  <si>
    <t>C(ii)</t>
  </si>
  <si>
    <t>D(i)</t>
  </si>
  <si>
    <t>D(ii)</t>
  </si>
  <si>
    <t>E(i)</t>
  </si>
  <si>
    <t>E(ii)</t>
  </si>
  <si>
    <t>F(i)</t>
  </si>
  <si>
    <t>F(ii)</t>
  </si>
  <si>
    <t>F(iii)</t>
  </si>
  <si>
    <t>F(iv)</t>
  </si>
  <si>
    <t>G</t>
  </si>
  <si>
    <t>H</t>
  </si>
  <si>
    <t>Classification</t>
  </si>
  <si>
    <t>Total complaints</t>
  </si>
  <si>
    <t>In stipulated time</t>
  </si>
  <si>
    <t>Beyond stipulated time</t>
  </si>
  <si>
    <t>Total (5) to (8)</t>
  </si>
  <si>
    <t>Within 50% of stipulated time</t>
  </si>
  <si>
    <t>Within stipulated time</t>
  </si>
  <si>
    <t>Upto double the stipulated time</t>
  </si>
  <si>
    <t>More than double the stipulated time</t>
  </si>
  <si>
    <t>Balance complaints to be redressed (4) - (9)</t>
  </si>
  <si>
    <t>Performa SoP 003 B:</t>
  </si>
  <si>
    <t>REGISTER FOR COMPILING THE COMPLAINTS CLASSIFICATIONWISE</t>
  </si>
  <si>
    <t>Month</t>
  </si>
  <si>
    <t>Date and time meeting conducted</t>
  </si>
  <si>
    <t>No. of complaints registered at the meeting</t>
  </si>
  <si>
    <t>A</t>
  </si>
  <si>
    <t>B</t>
  </si>
  <si>
    <t>C=A+B</t>
  </si>
  <si>
    <t>D</t>
  </si>
  <si>
    <t>H= (D) * 100/C</t>
  </si>
  <si>
    <t>Performa SOP 006 : Failure of Distribution Transformer.</t>
  </si>
  <si>
    <t>Event</t>
  </si>
  <si>
    <t xml:space="preserve">Compensation </t>
  </si>
  <si>
    <t>No. of cases where compensation was given (in numbers)</t>
  </si>
  <si>
    <t>Amt.of compensation paid (in Rs.)</t>
  </si>
  <si>
    <t>Duty to provide supply</t>
  </si>
  <si>
    <t>a) New connection</t>
  </si>
  <si>
    <t>b) Additional load</t>
  </si>
  <si>
    <t>d) Shifting service connection</t>
  </si>
  <si>
    <t>e) Transfer of service connection</t>
  </si>
  <si>
    <t>f) Change in tariff category of consumer</t>
  </si>
  <si>
    <t>Complaints in billing</t>
  </si>
  <si>
    <t>Replacement of meters</t>
  </si>
  <si>
    <t>Interruption of supply</t>
  </si>
  <si>
    <t>Voltage fluctuations and complaints</t>
  </si>
  <si>
    <t xml:space="preserve">Responding to consumers complaints </t>
  </si>
  <si>
    <t>Grievance Handling</t>
  </si>
  <si>
    <t>Rs.50 for non reply within the period prescribed in Regulations</t>
  </si>
  <si>
    <t>LT Rs.25 per day of delay maximum Rs.2,500 and HT Rs. 250 per day of delay maximum of Rs. 5,000/-</t>
  </si>
  <si>
    <t>LT Rs.25 for every 6 hrs. of delay maximum of Rs.500 and HT Rs. 50 for every 6 hrs. delay maximum Rs. 1000</t>
  </si>
  <si>
    <t>Rs.50 for failure to visit or convey findings wihin the stipulated period</t>
  </si>
  <si>
    <t>Rs. 25 for each day of delay maximum Rs. 500</t>
  </si>
  <si>
    <t>Rs. 25 for failure in handling grievance.</t>
  </si>
  <si>
    <t>Rs.50 per day of delay from the limit specified in the performance regulations</t>
  </si>
  <si>
    <t>TOTAL :-</t>
  </si>
  <si>
    <t>c) Temporary supply</t>
  </si>
  <si>
    <t>Performa SoP 016 : Compensation details</t>
  </si>
  <si>
    <t xml:space="preserve">…NIL… </t>
  </si>
  <si>
    <t>……NIL…..</t>
  </si>
  <si>
    <t>Energy Bill</t>
  </si>
  <si>
    <t>Loose conn. from pole</t>
  </si>
  <si>
    <t>Int.due to line breakdown</t>
  </si>
  <si>
    <t>Interruption due to failure of transformer</t>
  </si>
  <si>
    <t>Ordinary case, which requires no augmentation</t>
  </si>
  <si>
    <t xml:space="preserve"> Where augmentation is required</t>
  </si>
  <si>
    <t>Loose Wires</t>
  </si>
  <si>
    <t>Inadequate ground clearance</t>
  </si>
  <si>
    <t>Stopped/Defective Meters</t>
  </si>
  <si>
    <t>Billing on average basis for more than two bills</t>
  </si>
  <si>
    <t>For current bills where no additional information is required</t>
  </si>
  <si>
    <t>Where additional information relating to correctness of reading etc. is required</t>
  </si>
  <si>
    <t>Where extension of mains is not required</t>
  </si>
  <si>
    <t>Where extension of mains is required</t>
  </si>
  <si>
    <t>Modification in connected load</t>
  </si>
  <si>
    <t>Name change/reconnection</t>
  </si>
  <si>
    <t>Refund of amount due in regard to temporary connection</t>
  </si>
  <si>
    <t>Classification of complaint</t>
  </si>
  <si>
    <t>Total</t>
  </si>
  <si>
    <t>No.of complaints redressed during the Qtr</t>
  </si>
  <si>
    <t>Complaints received during the quarter</t>
  </si>
  <si>
    <t xml:space="preserve">No.of Distribution transformers added during the quarter </t>
  </si>
  <si>
    <t xml:space="preserve">Total number of Distribution tranformer failed       during the quarter </t>
  </si>
  <si>
    <t xml:space="preserve">% failure rate of Distribution transformer during the quarter </t>
  </si>
  <si>
    <t>No. of complaints pending at the end of the meeting</t>
  </si>
  <si>
    <t xml:space="preserve">COMPENSATION   DETAILS   </t>
  </si>
  <si>
    <t>Performa - SOP 001 : Fatal and Non-fatal accident report for quarter ending .</t>
  </si>
  <si>
    <t>Sr.
No</t>
  </si>
  <si>
    <t>Ni - Number of Customers for each sustained interruptions (in numbers)</t>
  </si>
  <si>
    <t>Ri =
Restoration Time for each sustained interruption event 
(in hours)</t>
  </si>
  <si>
    <t>Ni - Number of interrupted Customers for each sustained interruption event
(in numbers)</t>
  </si>
  <si>
    <t>Ri* Ni -
Total customer interrution Duration</t>
  </si>
  <si>
    <t>5 = 3 * 4</t>
  </si>
  <si>
    <t>Nos of cases Disposed</t>
  </si>
  <si>
    <t>Location of Hearing</t>
  </si>
  <si>
    <t>Class</t>
  </si>
  <si>
    <t>SAIFI = ∑ Ni/Nt
(Monthly SAIFI)</t>
  </si>
  <si>
    <t>6=5/4</t>
  </si>
  <si>
    <t>Customer Intt. Duration CMI = ΣRi*Ni</t>
  </si>
  <si>
    <t>SAIDI = ΣRi*Ni/Nt (Monthly SAIDI)</t>
  </si>
  <si>
    <t>8=7/6</t>
  </si>
  <si>
    <t>Customer Intt. ΣImi*Nmi</t>
  </si>
  <si>
    <t>MAIFI=ΣImi*Nmi/Nt</t>
  </si>
  <si>
    <t>Through Regular Energy Bills</t>
  </si>
  <si>
    <t>Pending complaint of previous quarter</t>
  </si>
  <si>
    <t>GIFT POWER COMPANY LTD.</t>
  </si>
  <si>
    <t>GIFT City</t>
  </si>
  <si>
    <t>GIFT POWER COMPANY LTD</t>
  </si>
  <si>
    <t>66KV/ 33 KV</t>
  </si>
  <si>
    <t>33 KV / 11 KV</t>
  </si>
  <si>
    <t>33 KV / 0.415 KV</t>
  </si>
  <si>
    <t>11 KV / 0.415 KV</t>
  </si>
  <si>
    <t xml:space="preserve">No.of Power transformers added during the quarter </t>
  </si>
  <si>
    <t>Q BLOCK</t>
  </si>
  <si>
    <t>DCS</t>
  </si>
  <si>
    <t>WTP</t>
  </si>
  <si>
    <t>CSS</t>
  </si>
  <si>
    <t>SS</t>
  </si>
  <si>
    <t>Performa SoP 004 : Publicity Carried Out</t>
  </si>
  <si>
    <t>Name of the complaint</t>
  </si>
  <si>
    <t>Complaint Unique Number</t>
  </si>
  <si>
    <t>Complaint Classification</t>
  </si>
  <si>
    <t>Time &amp; Date of 1st meeting</t>
  </si>
  <si>
    <t>Details of Redressal procedure carried out</t>
  </si>
  <si>
    <t>Time &amp; Date of 2nd meeting</t>
  </si>
  <si>
    <t>Time &amp; Date of 3rd meeting</t>
  </si>
  <si>
    <t>Oredr in favour of Con /DL</t>
  </si>
  <si>
    <t>Performa SoP 005 B: Action taken report by the Redressal Committee II</t>
  </si>
  <si>
    <t>Performa SoP 005 A: Action taken report by the Redressal Committee I</t>
  </si>
  <si>
    <t>Performa - SOP 007 : Failure of Power Transformer</t>
  </si>
  <si>
    <t>APPENDIX - A</t>
  </si>
  <si>
    <t>Performa SoP 003 A: (already in the SoP regulation )</t>
  </si>
  <si>
    <t>S.N.</t>
  </si>
  <si>
    <t>Time &amp; Date of receiving complaints</t>
  </si>
  <si>
    <t>Name Address &amp; A/c No. of the Complainant</t>
  </si>
  <si>
    <t>Unique no. of Complaint</t>
  </si>
  <si>
    <t>Time &amp; date of redressal of grievance</t>
  </si>
  <si>
    <t>Total time taken(in Hrs/mts.)</t>
  </si>
  <si>
    <t>No. of Consumers affected</t>
  </si>
  <si>
    <t>Total duration of interruption (8x9)=10(in hrs./mts)</t>
  </si>
  <si>
    <t>Format for registering the complaints at complaint centres and offices of Junior Engineer / Assistant Engineer</t>
  </si>
  <si>
    <t>Whether redressed within stipulated time as per standards of performance Yes/ No</t>
  </si>
  <si>
    <t>Nature of Complaints</t>
  </si>
  <si>
    <t>Complaint Classification &amp; its no.</t>
  </si>
  <si>
    <t xml:space="preserve">SoP 011 - A : System Average Interrruption Frequency Index (SAIFI) </t>
  </si>
  <si>
    <t xml:space="preserve">SoP 011 - B : System Average Interrruption Duration Index (SAIDI) </t>
  </si>
  <si>
    <t xml:space="preserve">SoP 011 - C : Momentary Average Interruption Frequency Index (MAIFI) </t>
  </si>
  <si>
    <t>Nil</t>
  </si>
  <si>
    <t xml:space="preserve"> Transformer of GIFT Power</t>
  </si>
  <si>
    <t>Transformer of Consumers</t>
  </si>
  <si>
    <t>YES</t>
  </si>
  <si>
    <t>CI=∑ Ni</t>
  </si>
  <si>
    <r>
      <t>N</t>
    </r>
    <r>
      <rPr>
        <b/>
        <vertAlign val="subscript"/>
        <sz val="10"/>
        <rFont val="Cambria"/>
        <family val="1"/>
      </rPr>
      <t>T</t>
    </r>
    <r>
      <rPr>
        <b/>
        <sz val="10"/>
        <rFont val="Cambria"/>
        <family val="1"/>
      </rPr>
      <t xml:space="preserve"> - Total No of customers served 
(in Numbers)</t>
    </r>
  </si>
  <si>
    <r>
      <t>IM</t>
    </r>
    <r>
      <rPr>
        <b/>
        <vertAlign val="subscript"/>
        <sz val="10"/>
        <rFont val="Cambria"/>
        <family val="1"/>
      </rPr>
      <t>i</t>
    </r>
    <r>
      <rPr>
        <b/>
        <sz val="10"/>
        <rFont val="Cambria"/>
        <family val="1"/>
      </rPr>
      <t xml:space="preserve"> =
Number of Momentary interruptions for the month
(in numbers)</t>
    </r>
  </si>
  <si>
    <r>
      <t>N</t>
    </r>
    <r>
      <rPr>
        <b/>
        <vertAlign val="subscript"/>
        <sz val="10"/>
        <rFont val="Cambria"/>
        <family val="1"/>
      </rPr>
      <t>mi</t>
    </r>
    <r>
      <rPr>
        <b/>
        <sz val="10"/>
        <rFont val="Cambria"/>
        <family val="1"/>
      </rPr>
      <t xml:space="preserve"> =
Total no of customers for each momentary interruptions 
(in numbers)</t>
    </r>
  </si>
  <si>
    <r>
      <t>Im</t>
    </r>
    <r>
      <rPr>
        <b/>
        <vertAlign val="subscript"/>
        <sz val="10"/>
        <rFont val="Cambria"/>
        <family val="1"/>
      </rPr>
      <t>i</t>
    </r>
    <r>
      <rPr>
        <b/>
        <sz val="10"/>
        <rFont val="Cambria"/>
        <family val="1"/>
      </rPr>
      <t xml:space="preserve"> =N</t>
    </r>
    <r>
      <rPr>
        <b/>
        <vertAlign val="subscript"/>
        <sz val="10"/>
        <rFont val="Cambria"/>
        <family val="1"/>
      </rPr>
      <t>mi</t>
    </r>
    <r>
      <rPr>
        <b/>
        <sz val="10"/>
        <rFont val="Cambria"/>
        <family val="1"/>
      </rPr>
      <t xml:space="preserve">
Number of customer Momentary interruptions
(in numbers)</t>
    </r>
  </si>
  <si>
    <r>
      <t>N</t>
    </r>
    <r>
      <rPr>
        <b/>
        <vertAlign val="subscript"/>
        <sz val="10"/>
        <rFont val="Cambria"/>
        <family val="1"/>
      </rPr>
      <t>t</t>
    </r>
    <r>
      <rPr>
        <b/>
        <sz val="10"/>
        <rFont val="Cambria"/>
        <family val="1"/>
      </rPr>
      <t xml:space="preserve"> -
Total no of customers served
(in numbers)</t>
    </r>
  </si>
  <si>
    <r>
      <t>APPENDIX - B</t>
    </r>
    <r>
      <rPr>
        <b/>
        <sz val="14"/>
        <rFont val="Cambria"/>
        <family val="1"/>
      </rPr>
      <t xml:space="preserve"> (already in the SoP regulation )</t>
    </r>
  </si>
  <si>
    <t>Name of office: GIFT City</t>
  </si>
  <si>
    <t>GIFT POWER COMPANY LIMITED</t>
  </si>
  <si>
    <t>Performa SoP 013: Meter faults</t>
  </si>
  <si>
    <t>Consumer Category</t>
  </si>
  <si>
    <t>No. of faulty meters at the start of the quarter / year</t>
  </si>
  <si>
    <t xml:space="preserve">No. of faulty meters added during the quarter / year     </t>
  </si>
  <si>
    <t>Total no. of defective / faulty Meter</t>
  </si>
  <si>
    <t>No. of faulty Meters repaired and replaced</t>
  </si>
  <si>
    <t xml:space="preserve">No of faulty meters pending at the end of the quarter </t>
  </si>
  <si>
    <t>(3)=(2)+(1)</t>
  </si>
  <si>
    <t>(5)=(3)-(4)</t>
  </si>
  <si>
    <t>Single Phase</t>
  </si>
  <si>
    <t>Three Phase</t>
  </si>
  <si>
    <t>HT</t>
  </si>
  <si>
    <t>NAME OF OFFICE- GIFT City</t>
  </si>
  <si>
    <t>Others (Power Fail from GETCO)</t>
  </si>
  <si>
    <t>11 KV / 33 KV</t>
  </si>
  <si>
    <t>SS (DG)</t>
  </si>
  <si>
    <t>WTC (Const.)</t>
  </si>
  <si>
    <t>MSK (Const.)</t>
  </si>
  <si>
    <t>AD</t>
  </si>
  <si>
    <t>SJ</t>
  </si>
  <si>
    <t>VS</t>
  </si>
  <si>
    <t>YEAR :-2018-19</t>
  </si>
  <si>
    <t>STP-01,STP-02,FIRE STATION,MMR,DCS</t>
  </si>
  <si>
    <t>Data Centre</t>
  </si>
  <si>
    <t>Signature tower</t>
  </si>
  <si>
    <t>C-236</t>
  </si>
  <si>
    <t>C-237</t>
  </si>
  <si>
    <t>C-238</t>
  </si>
  <si>
    <t>C-239</t>
  </si>
  <si>
    <t>C-240</t>
  </si>
  <si>
    <t>C-241</t>
  </si>
  <si>
    <t>C-242</t>
  </si>
  <si>
    <t>C-243</t>
  </si>
  <si>
    <t>C-244</t>
  </si>
  <si>
    <t>C-245</t>
  </si>
  <si>
    <t>C-246</t>
  </si>
  <si>
    <t>C-247</t>
  </si>
  <si>
    <t>C-248</t>
  </si>
  <si>
    <t>C-249</t>
  </si>
  <si>
    <t>C-250</t>
  </si>
  <si>
    <t>C-251</t>
  </si>
  <si>
    <t>11/07/2018  10:00AM TO 12:00PM</t>
  </si>
  <si>
    <t>25/07/2018  10:00AM TO 12:00PM</t>
  </si>
  <si>
    <t>22/08/2018  10:00AM TO 12:00PM</t>
  </si>
  <si>
    <t>08/08/2018  10:00AM TO 12:00PM</t>
  </si>
  <si>
    <t>12/09/2018  10:00AM TO 12:00PM</t>
  </si>
  <si>
    <t>26/09/2018  10:00AM TO 12:00PM</t>
  </si>
  <si>
    <t>QUARTER :-2nd (July-18 to Sept-18)</t>
  </si>
  <si>
    <t>QUARTER : 2nd (July-18 to Sept-18)</t>
  </si>
  <si>
    <t>QUARTER :-2nd  (July-18 to Sept-18)</t>
  </si>
  <si>
    <t>11KV WTP RMU-02</t>
  </si>
  <si>
    <t>Power off</t>
  </si>
  <si>
    <t>11kv I/C-02</t>
  </si>
  <si>
    <t>NORTH GATE</t>
  </si>
  <si>
    <t>WTC PROACTIVE</t>
  </si>
  <si>
    <t>ASPIRE-1</t>
  </si>
  <si>
    <t>66KV LINE-01</t>
  </si>
  <si>
    <t>STP PLANT</t>
  </si>
  <si>
    <t>TRAFO-04 (20 MVA)</t>
  </si>
  <si>
    <t>NSE (2ND SOURSE)</t>
  </si>
  <si>
    <t>33KV I/C-01</t>
  </si>
  <si>
    <t>BRIGADE O/G-01</t>
  </si>
  <si>
    <t>FIROZPUR BOREWELL</t>
  </si>
  <si>
    <t>DATA CENTRE O/G-02</t>
  </si>
  <si>
    <t>C-252</t>
  </si>
  <si>
    <t>02.07.2018, 10:20:00</t>
  </si>
  <si>
    <t>02.07.2018, 10:21:00</t>
  </si>
  <si>
    <t>02.07.2018, 09:05:00</t>
  </si>
  <si>
    <t>02.07.2018, 11:10:00</t>
  </si>
  <si>
    <t>03.07.2018, 16:35:00</t>
  </si>
  <si>
    <t>03.07.2018, 09:56:00</t>
  </si>
  <si>
    <t>03.07.2018, 10:02:00</t>
  </si>
  <si>
    <t>03.07.2018, 16:40:00</t>
  </si>
  <si>
    <t>08.07.2018, 19:11:00</t>
  </si>
  <si>
    <t>08.07.2018, 19:16:00</t>
  </si>
  <si>
    <t>10.07.2018, 11:02:00</t>
  </si>
  <si>
    <t>10.07.2018, 11:17:00</t>
  </si>
  <si>
    <t>11.07.2018, 08:45:00</t>
  </si>
  <si>
    <t>11.07.2018, 08:47:00</t>
  </si>
  <si>
    <t>11.07.2018, 18:47:00</t>
  </si>
  <si>
    <t>11.07.2018, 18:52:00</t>
  </si>
  <si>
    <t>11.07.2018, 11:50:00</t>
  </si>
  <si>
    <t>11.07.2018, 11:58:00</t>
  </si>
  <si>
    <t>28.07.2018, 20:41:10</t>
  </si>
  <si>
    <t>28.07.2018, 20:51:00</t>
  </si>
  <si>
    <t>03.08.2018, 01:10:00</t>
  </si>
  <si>
    <t>03.08.2018, 01:20:00</t>
  </si>
  <si>
    <t>21.08.2018, 07:45:00</t>
  </si>
  <si>
    <t>21.08.2018, 19:02:00</t>
  </si>
  <si>
    <t>23.08.2018, 15:41:00</t>
  </si>
  <si>
    <t>29.08.2018, 02:35:00</t>
  </si>
  <si>
    <t>29.08.2018, 02:36:00</t>
  </si>
  <si>
    <t>27.09.2018, 16:07:00</t>
  </si>
  <si>
    <t>Q block</t>
  </si>
  <si>
    <t>27.09.2018, 16:07:26</t>
  </si>
  <si>
    <t>24.08.2018, 03:40:00</t>
  </si>
  <si>
    <t>23.08.2018, 15:40:00</t>
  </si>
  <si>
    <t>V.P. Electrical</t>
  </si>
  <si>
    <t>Quarter of the year: (2nd)(July 2018- Sept 2018)</t>
  </si>
  <si>
    <t>No. of existing Distribution transformer at the start of the quarter 01.07.2018</t>
  </si>
  <si>
    <t>Total number of Distribution transformers   As on 30.09.18</t>
  </si>
  <si>
    <t>Brigade tower+NSE</t>
  </si>
  <si>
    <t>GIFT Club</t>
  </si>
  <si>
    <t>No. of existing Power transformer at the start of the quarter 01.07.2018</t>
  </si>
  <si>
    <t>Performa SoP 015: Release of New Connection status 2018-19</t>
  </si>
  <si>
    <t>GIFT City, Gandhinagar</t>
  </si>
  <si>
    <t>Consumer category</t>
  </si>
  <si>
    <t>Total no. of consumers connected at the beginning of 2018-19</t>
  </si>
  <si>
    <t>Pending at the Beginning of the of the 2018-19</t>
  </si>
  <si>
    <t>New Applications received during the 2018-19</t>
  </si>
  <si>
    <t>No. of connections released  during the 2018-19</t>
  </si>
  <si>
    <t>No. of applications pending at the end of half-year 2018-19</t>
  </si>
  <si>
    <t>Total no. of consumers connected at the end of half-year 2018-19</t>
  </si>
  <si>
    <t>1st Half</t>
  </si>
  <si>
    <t>Domestic</t>
  </si>
  <si>
    <t>Commercial</t>
  </si>
  <si>
    <t>Industrial LT</t>
  </si>
  <si>
    <t>Agriculture (Total)</t>
  </si>
  <si>
    <t>Industrial HT</t>
  </si>
  <si>
    <t>2nd Half</t>
  </si>
  <si>
    <t>Annual</t>
  </si>
  <si>
    <t>HALF YEARLY (April 2018 -Sept 2018)</t>
  </si>
  <si>
    <t>SOP 012- CALCULATION OF SYSTEM LOSSES AT EHT / 33KV</t>
  </si>
  <si>
    <t>Losses in 33KV system and connected Equipment</t>
  </si>
  <si>
    <t>i.</t>
  </si>
  <si>
    <t>Energy Delivered into EHT/33KVand LT Distribution System from EHT/11KV SSs ( MUs)</t>
  </si>
  <si>
    <t>ii.</t>
  </si>
  <si>
    <t>Energy Sold billed. EHT Direct sales (MUs)</t>
  </si>
  <si>
    <t>iii.</t>
  </si>
  <si>
    <t>Energy Sold (Billed) in the 33/11KV</t>
  </si>
  <si>
    <t>C</t>
  </si>
  <si>
    <t>iv.</t>
  </si>
  <si>
    <t>Total sales (Mus)</t>
  </si>
  <si>
    <t>(B+C)</t>
  </si>
  <si>
    <t>v.</t>
  </si>
  <si>
    <t>Losses(MUs)</t>
  </si>
  <si>
    <t>{(A)-(B+C)}</t>
  </si>
  <si>
    <t>vi</t>
  </si>
  <si>
    <t>% Losses</t>
  </si>
  <si>
    <t>{(A)-(B+C)} x 100 / (A)</t>
  </si>
  <si>
    <t>Annual Report: (April-18 to September-18)</t>
  </si>
  <si>
    <t>Performa SoP 014</t>
  </si>
  <si>
    <t>Quarter</t>
  </si>
  <si>
    <t>Months</t>
  </si>
  <si>
    <t>Units input</t>
  </si>
  <si>
    <t>Units Billed (MUs)</t>
  </si>
  <si>
    <t>Billing Efficiency</t>
  </si>
  <si>
    <t>Revenue Billed (Rs. Lacs)</t>
  </si>
  <si>
    <t>Revenue Collected (Rs. Lacs)</t>
  </si>
  <si>
    <t xml:space="preserve"> Collection Efficiency %</t>
  </si>
  <si>
    <t>Business Efficiency</t>
  </si>
  <si>
    <t>ATC Loss%</t>
  </si>
  <si>
    <t>(MUs)</t>
  </si>
  <si>
    <t>C = (B/A)*100</t>
  </si>
  <si>
    <t xml:space="preserve">E </t>
  </si>
  <si>
    <t>F = (E/D)*100</t>
  </si>
  <si>
    <t>G = (C*F)/100</t>
  </si>
  <si>
    <t>H = 100 - G</t>
  </si>
  <si>
    <t>I</t>
  </si>
  <si>
    <t>II</t>
  </si>
</sst>
</file>

<file path=xl/styles.xml><?xml version="1.0" encoding="utf-8"?>
<styleSheet xmlns="http://schemas.openxmlformats.org/spreadsheetml/2006/main">
  <numFmts count="4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[$-409]dddd\,\ mmmm\ dd\,\ yyyy"/>
    <numFmt numFmtId="182" formatCode="[$-409]mmm\-yy;@"/>
    <numFmt numFmtId="183" formatCode="mmm\-yyyy"/>
    <numFmt numFmtId="184" formatCode="[$-409]h:mm:ss\ AM/PM"/>
    <numFmt numFmtId="185" formatCode="dd/mm/yyyy;@"/>
    <numFmt numFmtId="186" formatCode="[$-409]mmmm\-yy;@"/>
    <numFmt numFmtId="187" formatCode="00000"/>
    <numFmt numFmtId="188" formatCode="[$-409]mmmmm;@"/>
    <numFmt numFmtId="189" formatCode="[h]:mm"/>
    <numFmt numFmtId="190" formatCode="m/d/yy\ h:mm;@"/>
    <numFmt numFmtId="191" formatCode="[$-F400]h:mm:ss\ AM/PM"/>
    <numFmt numFmtId="192" formatCode="h:mm;@"/>
    <numFmt numFmtId="193" formatCode="[$-4009]dd\ mmmm\ yyyy"/>
    <numFmt numFmtId="194" formatCode="[$-14009]hh:mm:ss;@"/>
    <numFmt numFmtId="195" formatCode="[$-14009]dd/mm/yyyy;@"/>
    <numFmt numFmtId="196" formatCode="[$-14009]h:mm:ss;@"/>
    <numFmt numFmtId="197" formatCode="_(* #,##0.0_);_(* \(#,##0.0\);_(* &quot;-&quot;??_);_(@_)"/>
    <numFmt numFmtId="198" formatCode="_(* #,##0_);_(* \(#,##0\);_(* &quot;-&quot;??_);_(@_)"/>
  </numFmts>
  <fonts count="7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mbria"/>
      <family val="1"/>
    </font>
    <font>
      <b/>
      <vertAlign val="subscript"/>
      <sz val="10"/>
      <name val="Cambria"/>
      <family val="1"/>
    </font>
    <font>
      <b/>
      <sz val="14"/>
      <name val="Cambria"/>
      <family val="1"/>
    </font>
    <font>
      <sz val="12"/>
      <name val="Arial"/>
      <family val="2"/>
    </font>
    <font>
      <b/>
      <sz val="12"/>
      <name val="Bookman Old Style"/>
      <family val="1"/>
    </font>
    <font>
      <sz val="12"/>
      <name val="Times New Roman"/>
      <family val="1"/>
    </font>
    <font>
      <sz val="12"/>
      <name val="Verdana"/>
      <family val="2"/>
    </font>
    <font>
      <b/>
      <sz val="10"/>
      <name val="Arial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sz val="11"/>
      <name val="Cambria"/>
      <family val="1"/>
    </font>
    <font>
      <b/>
      <sz val="16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u val="single"/>
      <sz val="14"/>
      <name val="Cambria"/>
      <family val="1"/>
    </font>
    <font>
      <b/>
      <sz val="18"/>
      <name val="Cambria"/>
      <family val="1"/>
    </font>
    <font>
      <sz val="14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3"/>
      <name val="Cambria"/>
      <family val="1"/>
    </font>
    <font>
      <b/>
      <u val="single"/>
      <sz val="11"/>
      <name val="Cambria"/>
      <family val="1"/>
    </font>
    <font>
      <b/>
      <sz val="14"/>
      <name val="Calibri"/>
      <family val="2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>
        <color rgb="FF000000"/>
      </bottom>
    </border>
    <border>
      <left style="medium"/>
      <right/>
      <top style="medium">
        <color rgb="FF000000"/>
      </top>
      <bottom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31" fillId="0" borderId="10" xfId="0" applyFont="1" applyBorder="1" applyAlignment="1">
      <alignment/>
    </xf>
    <xf numFmtId="0" fontId="31" fillId="0" borderId="11" xfId="0" applyFont="1" applyBorder="1" applyAlignment="1">
      <alignment/>
    </xf>
    <xf numFmtId="0" fontId="31" fillId="0" borderId="12" xfId="0" applyFont="1" applyBorder="1" applyAlignment="1">
      <alignment/>
    </xf>
    <xf numFmtId="0" fontId="31" fillId="0" borderId="0" xfId="0" applyFont="1" applyAlignment="1">
      <alignment/>
    </xf>
    <xf numFmtId="0" fontId="31" fillId="0" borderId="1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4" xfId="0" applyFont="1" applyBorder="1" applyAlignment="1">
      <alignment/>
    </xf>
    <xf numFmtId="0" fontId="32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0" fontId="34" fillId="0" borderId="1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0" fontId="36" fillId="0" borderId="15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center" vertical="center" wrapText="1"/>
    </xf>
    <xf numFmtId="0" fontId="38" fillId="0" borderId="0" xfId="0" applyFont="1" applyBorder="1" applyAlignment="1">
      <alignment/>
    </xf>
    <xf numFmtId="0" fontId="34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2" fillId="0" borderId="18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/>
    </xf>
    <xf numFmtId="14" fontId="31" fillId="0" borderId="15" xfId="0" applyNumberFormat="1" applyFont="1" applyBorder="1" applyAlignment="1">
      <alignment horizontal="center" vertical="center" wrapText="1"/>
    </xf>
    <xf numFmtId="0" fontId="32" fillId="0" borderId="15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/>
    </xf>
    <xf numFmtId="0" fontId="31" fillId="0" borderId="14" xfId="0" applyFont="1" applyBorder="1" applyAlignment="1">
      <alignment horizontal="left"/>
    </xf>
    <xf numFmtId="0" fontId="39" fillId="0" borderId="15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 wrapText="1"/>
    </xf>
    <xf numFmtId="2" fontId="34" fillId="0" borderId="15" xfId="0" applyNumberFormat="1" applyFont="1" applyBorder="1" applyAlignment="1">
      <alignment horizontal="center" vertical="center" wrapText="1"/>
    </xf>
    <xf numFmtId="0" fontId="32" fillId="0" borderId="15" xfId="0" applyFont="1" applyBorder="1" applyAlignment="1">
      <alignment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0" fontId="31" fillId="0" borderId="0" xfId="57" applyFont="1">
      <alignment/>
      <protection/>
    </xf>
    <xf numFmtId="0" fontId="4" fillId="0" borderId="20" xfId="57" applyNumberFormat="1" applyFont="1" applyBorder="1" applyAlignment="1">
      <alignment horizontal="center" vertical="center" wrapText="1"/>
      <protection/>
    </xf>
    <xf numFmtId="0" fontId="4" fillId="0" borderId="21" xfId="57" applyNumberFormat="1" applyFont="1" applyBorder="1" applyAlignment="1">
      <alignment horizontal="center" vertical="center"/>
      <protection/>
    </xf>
    <xf numFmtId="0" fontId="4" fillId="0" borderId="21" xfId="57" applyNumberFormat="1" applyFont="1" applyFill="1" applyBorder="1" applyAlignment="1">
      <alignment horizontal="center" vertical="center" wrapText="1"/>
      <protection/>
    </xf>
    <xf numFmtId="0" fontId="4" fillId="0" borderId="22" xfId="57" applyFont="1" applyBorder="1" applyAlignment="1">
      <alignment horizontal="center" vertical="center" wrapText="1"/>
      <protection/>
    </xf>
    <xf numFmtId="0" fontId="31" fillId="0" borderId="20" xfId="57" applyFont="1" applyBorder="1" applyAlignment="1">
      <alignment horizontal="center"/>
      <protection/>
    </xf>
    <xf numFmtId="0" fontId="31" fillId="0" borderId="21" xfId="57" applyFont="1" applyBorder="1" applyAlignment="1">
      <alignment horizontal="center"/>
      <protection/>
    </xf>
    <xf numFmtId="0" fontId="31" fillId="0" borderId="22" xfId="57" applyFont="1" applyBorder="1" applyAlignment="1">
      <alignment horizontal="center" vertical="center"/>
      <protection/>
    </xf>
    <xf numFmtId="0" fontId="36" fillId="0" borderId="23" xfId="57" applyFont="1" applyBorder="1" applyAlignment="1">
      <alignment horizontal="center" vertical="center"/>
      <protection/>
    </xf>
    <xf numFmtId="17" fontId="34" fillId="0" borderId="24" xfId="0" applyNumberFormat="1" applyFont="1" applyBorder="1" applyAlignment="1">
      <alignment horizontal="center" vertical="center" wrapText="1"/>
    </xf>
    <xf numFmtId="1" fontId="36" fillId="0" borderId="24" xfId="57" applyNumberFormat="1" applyFont="1" applyBorder="1" applyAlignment="1">
      <alignment horizontal="center" vertical="center" wrapText="1"/>
      <protection/>
    </xf>
    <xf numFmtId="0" fontId="36" fillId="0" borderId="19" xfId="57" applyFont="1" applyBorder="1" applyAlignment="1">
      <alignment horizontal="center" vertical="center"/>
      <protection/>
    </xf>
    <xf numFmtId="1" fontId="36" fillId="0" borderId="25" xfId="57" applyNumberFormat="1" applyFont="1" applyBorder="1" applyAlignment="1">
      <alignment horizontal="center" vertical="center" wrapText="1"/>
      <protection/>
    </xf>
    <xf numFmtId="1" fontId="36" fillId="0" borderId="15" xfId="57" applyNumberFormat="1" applyFont="1" applyBorder="1" applyAlignment="1">
      <alignment horizontal="center" vertical="center" wrapText="1"/>
      <protection/>
    </xf>
    <xf numFmtId="0" fontId="36" fillId="0" borderId="17" xfId="57" applyFont="1" applyBorder="1" applyAlignment="1">
      <alignment horizontal="center" vertical="center"/>
      <protection/>
    </xf>
    <xf numFmtId="1" fontId="36" fillId="0" borderId="26" xfId="57" applyNumberFormat="1" applyFont="1" applyBorder="1" applyAlignment="1">
      <alignment horizontal="center" vertical="center" wrapText="1"/>
      <protection/>
    </xf>
    <xf numFmtId="1" fontId="36" fillId="0" borderId="18" xfId="57" applyNumberFormat="1" applyFont="1" applyBorder="1" applyAlignment="1">
      <alignment horizontal="center" vertical="center" wrapText="1"/>
      <protection/>
    </xf>
    <xf numFmtId="0" fontId="4" fillId="0" borderId="21" xfId="57" applyNumberFormat="1" applyFont="1" applyBorder="1" applyAlignment="1">
      <alignment horizontal="center" vertical="center" wrapText="1"/>
      <protection/>
    </xf>
    <xf numFmtId="0" fontId="4" fillId="0" borderId="21" xfId="57" applyFont="1" applyBorder="1" applyAlignment="1">
      <alignment horizontal="center" vertical="center" wrapText="1"/>
      <protection/>
    </xf>
    <xf numFmtId="0" fontId="4" fillId="0" borderId="22" xfId="57" applyNumberFormat="1" applyFont="1" applyFill="1" applyBorder="1" applyAlignment="1">
      <alignment horizontal="center" vertical="center" wrapText="1"/>
      <protection/>
    </xf>
    <xf numFmtId="0" fontId="36" fillId="0" borderId="27" xfId="57" applyFont="1" applyBorder="1" applyAlignment="1">
      <alignment horizontal="center" vertical="center"/>
      <protection/>
    </xf>
    <xf numFmtId="0" fontId="31" fillId="0" borderId="0" xfId="57" applyFont="1" applyBorder="1">
      <alignment/>
      <protection/>
    </xf>
    <xf numFmtId="2" fontId="36" fillId="0" borderId="28" xfId="57" applyNumberFormat="1" applyFont="1" applyBorder="1" applyAlignment="1">
      <alignment horizontal="center" vertical="center"/>
      <protection/>
    </xf>
    <xf numFmtId="2" fontId="36" fillId="0" borderId="29" xfId="57" applyNumberFormat="1" applyFont="1" applyBorder="1" applyAlignment="1">
      <alignment horizontal="center" vertical="center"/>
      <protection/>
    </xf>
    <xf numFmtId="0" fontId="4" fillId="0" borderId="0" xfId="57" applyFont="1" applyAlignment="1">
      <alignment horizontal="right" vertical="center"/>
      <protection/>
    </xf>
    <xf numFmtId="0" fontId="31" fillId="0" borderId="30" xfId="57" applyFont="1" applyBorder="1" applyAlignment="1">
      <alignment horizontal="center"/>
      <protection/>
    </xf>
    <xf numFmtId="0" fontId="31" fillId="0" borderId="30" xfId="57" applyFont="1" applyBorder="1" applyAlignment="1">
      <alignment horizontal="center" vertical="center"/>
      <protection/>
    </xf>
    <xf numFmtId="0" fontId="31" fillId="0" borderId="31" xfId="57" applyFont="1" applyBorder="1" applyAlignment="1">
      <alignment horizontal="center"/>
      <protection/>
    </xf>
    <xf numFmtId="0" fontId="31" fillId="0" borderId="11" xfId="0" applyFont="1" applyBorder="1" applyAlignment="1">
      <alignment horizontal="left"/>
    </xf>
    <xf numFmtId="0" fontId="32" fillId="0" borderId="0" xfId="0" applyFont="1" applyBorder="1" applyAlignment="1">
      <alignment vertical="center" wrapText="1"/>
    </xf>
    <xf numFmtId="0" fontId="34" fillId="0" borderId="15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20" fontId="36" fillId="0" borderId="15" xfId="57" applyNumberFormat="1" applyFont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/>
    </xf>
    <xf numFmtId="0" fontId="41" fillId="0" borderId="16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/>
    </xf>
    <xf numFmtId="0" fontId="31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4" fillId="0" borderId="0" xfId="0" applyFont="1" applyAlignment="1">
      <alignment/>
    </xf>
    <xf numFmtId="0" fontId="67" fillId="0" borderId="15" xfId="0" applyFont="1" applyBorder="1" applyAlignment="1">
      <alignment vertical="top" wrapText="1"/>
    </xf>
    <xf numFmtId="0" fontId="67" fillId="0" borderId="15" xfId="0" applyFont="1" applyBorder="1" applyAlignment="1">
      <alignment horizontal="center" vertical="center" wrapText="1"/>
    </xf>
    <xf numFmtId="189" fontId="36" fillId="0" borderId="15" xfId="57" applyNumberFormat="1" applyFont="1" applyBorder="1" applyAlignment="1">
      <alignment horizontal="center" vertical="center" wrapText="1"/>
      <protection/>
    </xf>
    <xf numFmtId="0" fontId="31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4" fillId="0" borderId="0" xfId="57" applyFont="1">
      <alignment/>
      <protection/>
    </xf>
    <xf numFmtId="191" fontId="31" fillId="0" borderId="0" xfId="57" applyNumberFormat="1" applyFont="1">
      <alignment/>
      <protection/>
    </xf>
    <xf numFmtId="191" fontId="31" fillId="0" borderId="0" xfId="57" applyNumberFormat="1" applyFont="1" quotePrefix="1">
      <alignment/>
      <protection/>
    </xf>
    <xf numFmtId="191" fontId="31" fillId="0" borderId="0" xfId="57" applyNumberFormat="1" applyFont="1" applyBorder="1">
      <alignment/>
      <protection/>
    </xf>
    <xf numFmtId="191" fontId="4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20" fontId="41" fillId="0" borderId="15" xfId="0" applyNumberFormat="1" applyFont="1" applyFill="1" applyBorder="1" applyAlignment="1">
      <alignment horizontal="center" vertical="center" wrapText="1"/>
    </xf>
    <xf numFmtId="21" fontId="41" fillId="0" borderId="15" xfId="0" applyNumberFormat="1" applyFont="1" applyFill="1" applyBorder="1" applyAlignment="1">
      <alignment horizontal="center" vertical="center" wrapText="1"/>
    </xf>
    <xf numFmtId="46" fontId="41" fillId="0" borderId="15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wrapText="1"/>
    </xf>
    <xf numFmtId="0" fontId="31" fillId="0" borderId="11" xfId="0" applyFont="1" applyBorder="1" applyAlignment="1">
      <alignment wrapText="1"/>
    </xf>
    <xf numFmtId="0" fontId="31" fillId="0" borderId="12" xfId="0" applyFont="1" applyBorder="1" applyAlignment="1">
      <alignment wrapText="1"/>
    </xf>
    <xf numFmtId="0" fontId="31" fillId="0" borderId="0" xfId="0" applyFont="1" applyAlignment="1">
      <alignment wrapText="1"/>
    </xf>
    <xf numFmtId="0" fontId="31" fillId="0" borderId="13" xfId="0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31" fillId="0" borderId="14" xfId="0" applyFont="1" applyBorder="1" applyAlignment="1">
      <alignment wrapText="1"/>
    </xf>
    <xf numFmtId="21" fontId="4" fillId="0" borderId="0" xfId="57" applyNumberFormat="1" applyFont="1" applyFill="1">
      <alignment/>
      <protection/>
    </xf>
    <xf numFmtId="191" fontId="4" fillId="0" borderId="0" xfId="57" applyNumberFormat="1" applyFont="1" applyFill="1">
      <alignment/>
      <protection/>
    </xf>
    <xf numFmtId="0" fontId="31" fillId="0" borderId="0" xfId="0" applyFont="1" applyAlignment="1">
      <alignment horizontal="left" wrapText="1"/>
    </xf>
    <xf numFmtId="0" fontId="34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horizontal="left" vertical="center" wrapText="1"/>
    </xf>
    <xf numFmtId="196" fontId="32" fillId="0" borderId="0" xfId="0" applyNumberFormat="1" applyFont="1" applyFill="1" applyAlignment="1">
      <alignment horizontal="left" vertical="center" wrapText="1"/>
    </xf>
    <xf numFmtId="0" fontId="3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34" fillId="0" borderId="15" xfId="0" applyFont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 wrapText="1"/>
    </xf>
    <xf numFmtId="0" fontId="40" fillId="0" borderId="33" xfId="0" applyFont="1" applyFill="1" applyBorder="1" applyAlignment="1">
      <alignment horizontal="center" vertical="center" wrapText="1"/>
    </xf>
    <xf numFmtId="0" fontId="41" fillId="0" borderId="34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/>
    </xf>
    <xf numFmtId="0" fontId="39" fillId="0" borderId="14" xfId="0" applyFont="1" applyBorder="1" applyAlignment="1">
      <alignment/>
    </xf>
    <xf numFmtId="0" fontId="41" fillId="33" borderId="15" xfId="0" applyFont="1" applyFill="1" applyBorder="1" applyAlignment="1">
      <alignment horizontal="center" vertical="center" wrapText="1"/>
    </xf>
    <xf numFmtId="20" fontId="41" fillId="33" borderId="15" xfId="0" applyNumberFormat="1" applyFont="1" applyFill="1" applyBorder="1" applyAlignment="1">
      <alignment horizontal="center" vertical="center" wrapText="1"/>
    </xf>
    <xf numFmtId="21" fontId="41" fillId="33" borderId="15" xfId="0" applyNumberFormat="1" applyFont="1" applyFill="1" applyBorder="1" applyAlignment="1">
      <alignment horizontal="center" vertical="center" wrapText="1"/>
    </xf>
    <xf numFmtId="46" fontId="41" fillId="33" borderId="15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wrapText="1"/>
    </xf>
    <xf numFmtId="0" fontId="7" fillId="0" borderId="0" xfId="57" applyFont="1">
      <alignment/>
      <protection/>
    </xf>
    <xf numFmtId="0" fontId="8" fillId="0" borderId="0" xfId="57" applyFont="1" applyAlignment="1">
      <alignment horizontal="center"/>
      <protection/>
    </xf>
    <xf numFmtId="0" fontId="9" fillId="0" borderId="0" xfId="57" applyFont="1">
      <alignment/>
      <protection/>
    </xf>
    <xf numFmtId="2" fontId="8" fillId="0" borderId="0" xfId="57" applyNumberFormat="1" applyFont="1" applyAlignment="1">
      <alignment horizontal="center"/>
      <protection/>
    </xf>
    <xf numFmtId="0" fontId="8" fillId="0" borderId="15" xfId="57" applyFont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7" fillId="0" borderId="16" xfId="57" applyFont="1" applyFill="1" applyBorder="1" applyAlignment="1">
      <alignment horizontal="center" vertical="center"/>
      <protection/>
    </xf>
    <xf numFmtId="0" fontId="10" fillId="0" borderId="15" xfId="58" applyFont="1" applyFill="1" applyBorder="1" applyAlignment="1">
      <alignment horizontal="center" vertical="center" wrapText="1"/>
      <protection/>
    </xf>
    <xf numFmtId="0" fontId="7" fillId="0" borderId="0" xfId="57" applyFont="1" applyFill="1">
      <alignment/>
      <protection/>
    </xf>
    <xf numFmtId="2" fontId="7" fillId="0" borderId="0" xfId="57" applyNumberFormat="1" applyFont="1">
      <alignment/>
      <protection/>
    </xf>
    <xf numFmtId="179" fontId="36" fillId="0" borderId="35" xfId="57" applyNumberFormat="1" applyFont="1" applyBorder="1" applyAlignment="1">
      <alignment horizontal="center" vertical="center" wrapText="1"/>
      <protection/>
    </xf>
    <xf numFmtId="179" fontId="36" fillId="0" borderId="16" xfId="57" applyNumberFormat="1" applyFont="1" applyBorder="1" applyAlignment="1">
      <alignment horizontal="center" vertical="center" wrapText="1"/>
      <protection/>
    </xf>
    <xf numFmtId="179" fontId="36" fillId="0" borderId="32" xfId="57" applyNumberFormat="1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11" fillId="0" borderId="15" xfId="0" applyFont="1" applyBorder="1" applyAlignment="1">
      <alignment wrapText="1"/>
    </xf>
    <xf numFmtId="2" fontId="0" fillId="0" borderId="0" xfId="0" applyNumberFormat="1" applyAlignment="1">
      <alignment wrapText="1"/>
    </xf>
    <xf numFmtId="2" fontId="0" fillId="0" borderId="15" xfId="0" applyNumberFormat="1" applyBorder="1" applyAlignment="1">
      <alignment wrapText="1"/>
    </xf>
    <xf numFmtId="179" fontId="0" fillId="0" borderId="15" xfId="0" applyNumberFormat="1" applyBorder="1" applyAlignment="1">
      <alignment wrapText="1"/>
    </xf>
    <xf numFmtId="10" fontId="0" fillId="0" borderId="15" xfId="61" applyNumberFormat="1" applyFont="1" applyBorder="1" applyAlignment="1">
      <alignment wrapText="1"/>
    </xf>
    <xf numFmtId="0" fontId="0" fillId="0" borderId="0" xfId="0" applyAlignment="1">
      <alignment horizontal="center"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3" fillId="34" borderId="36" xfId="0" applyFont="1" applyFill="1" applyBorder="1" applyAlignment="1">
      <alignment vertical="center"/>
    </xf>
    <xf numFmtId="0" fontId="13" fillId="34" borderId="15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 wrapText="1"/>
    </xf>
    <xf numFmtId="17" fontId="13" fillId="34" borderId="15" xfId="0" applyNumberFormat="1" applyFont="1" applyFill="1" applyBorder="1" applyAlignment="1">
      <alignment vertical="center"/>
    </xf>
    <xf numFmtId="2" fontId="13" fillId="0" borderId="15" xfId="0" applyNumberFormat="1" applyFont="1" applyBorder="1" applyAlignment="1">
      <alignment horizontal="center" vertical="center"/>
    </xf>
    <xf numFmtId="2" fontId="13" fillId="0" borderId="15" xfId="0" applyNumberFormat="1" applyFont="1" applyFill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 horizontal="center"/>
    </xf>
    <xf numFmtId="177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68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/>
    </xf>
    <xf numFmtId="177" fontId="13" fillId="0" borderId="0" xfId="0" applyNumberFormat="1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3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37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/>
    </xf>
    <xf numFmtId="0" fontId="40" fillId="0" borderId="16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3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17" fontId="4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left" vertical="center" wrapText="1"/>
    </xf>
    <xf numFmtId="0" fontId="44" fillId="0" borderId="39" xfId="0" applyFont="1" applyBorder="1" applyAlignment="1">
      <alignment horizontal="left" vertical="center" wrapText="1"/>
    </xf>
    <xf numFmtId="0" fontId="44" fillId="0" borderId="4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 wrapText="1"/>
    </xf>
    <xf numFmtId="0" fontId="4" fillId="0" borderId="0" xfId="57" applyFont="1" applyFill="1" applyAlignment="1">
      <alignment horizontal="center" vertical="center" wrapText="1"/>
      <protection/>
    </xf>
    <xf numFmtId="0" fontId="38" fillId="0" borderId="13" xfId="0" applyFont="1" applyBorder="1" applyAlignment="1">
      <alignment horizontal="center"/>
    </xf>
    <xf numFmtId="0" fontId="35" fillId="0" borderId="0" xfId="57" applyFont="1" applyAlignment="1">
      <alignment horizontal="center" vertical="center"/>
      <protection/>
    </xf>
    <xf numFmtId="0" fontId="45" fillId="0" borderId="0" xfId="57" applyFont="1" applyAlignment="1">
      <alignment horizontal="left" vertical="center"/>
      <protection/>
    </xf>
    <xf numFmtId="0" fontId="45" fillId="0" borderId="41" xfId="57" applyFont="1" applyBorder="1" applyAlignment="1">
      <alignment horizontal="left" vertical="center"/>
      <protection/>
    </xf>
    <xf numFmtId="0" fontId="45" fillId="0" borderId="42" xfId="57" applyFont="1" applyBorder="1" applyAlignment="1">
      <alignment horizontal="left" vertical="center"/>
      <protection/>
    </xf>
    <xf numFmtId="0" fontId="11" fillId="0" borderId="15" xfId="0" applyFont="1" applyBorder="1" applyAlignment="1">
      <alignment horizontal="center" wrapText="1"/>
    </xf>
    <xf numFmtId="0" fontId="46" fillId="0" borderId="0" xfId="0" applyFont="1" applyBorder="1" applyAlignment="1">
      <alignment horizontal="center" vertical="center"/>
    </xf>
    <xf numFmtId="0" fontId="66" fillId="0" borderId="4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34" borderId="44" xfId="0" applyFont="1" applyFill="1" applyBorder="1" applyAlignment="1">
      <alignment horizontal="center" vertical="center" wrapText="1"/>
    </xf>
    <xf numFmtId="0" fontId="12" fillId="34" borderId="45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13" fillId="34" borderId="46" xfId="0" applyFont="1" applyFill="1" applyBorder="1" applyAlignment="1">
      <alignment horizontal="center" vertical="center"/>
    </xf>
    <xf numFmtId="0" fontId="13" fillId="34" borderId="47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/>
    </xf>
    <xf numFmtId="0" fontId="12" fillId="34" borderId="44" xfId="0" applyFont="1" applyFill="1" applyBorder="1" applyAlignment="1">
      <alignment vertical="center"/>
    </xf>
    <xf numFmtId="0" fontId="12" fillId="34" borderId="48" xfId="0" applyFont="1" applyFill="1" applyBorder="1" applyAlignment="1">
      <alignment vertical="center"/>
    </xf>
    <xf numFmtId="0" fontId="8" fillId="0" borderId="0" xfId="57" applyFont="1" applyAlignment="1">
      <alignment horizontal="center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5" xfId="57" applyFont="1" applyBorder="1" applyAlignment="1">
      <alignment horizontal="center" vertical="center" wrapText="1"/>
      <protection/>
    </xf>
    <xf numFmtId="0" fontId="32" fillId="0" borderId="49" xfId="0" applyFont="1" applyBorder="1" applyAlignment="1">
      <alignment horizontal="left" vertical="center" wrapText="1"/>
    </xf>
    <xf numFmtId="0" fontId="32" fillId="0" borderId="50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top" wrapText="1"/>
    </xf>
    <xf numFmtId="0" fontId="34" fillId="0" borderId="19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jannu\AppData\Local\Microsoft\Windows\Temporary%20Internet%20Files\Content.Outlook\UPAC1EWO\GIFT%20Reports%20Annual%202017-18%20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P001"/>
      <sheetName val="SoP003A"/>
      <sheetName val="SoP003B"/>
      <sheetName val="SoP004"/>
      <sheetName val="SoP005A"/>
      <sheetName val="SoP005B"/>
      <sheetName val="SoP006"/>
      <sheetName val="SoP 007"/>
      <sheetName val="SoP 008"/>
      <sheetName val="SoP 009"/>
      <sheetName val="SoP 010"/>
      <sheetName val="sop011 Ist Qtr."/>
      <sheetName val="SoP 012"/>
      <sheetName val="SOP 013"/>
      <sheetName val="SoP 014"/>
      <sheetName val="SoP 015"/>
      <sheetName val="SoP016"/>
    </sheetNames>
    <sheetDataSet>
      <sheetData sheetId="0">
        <row r="3">
          <cell r="A3" t="str">
            <v>GIFT POWER COMPANY LTD.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L261"/>
  <sheetViews>
    <sheetView tabSelected="1" zoomScaleSheetLayoutView="100" workbookViewId="0" topLeftCell="A1">
      <selection activeCell="A3" sqref="A3:J3"/>
    </sheetView>
  </sheetViews>
  <sheetFormatPr defaultColWidth="9.140625" defaultRowHeight="12.75"/>
  <cols>
    <col min="1" max="1" width="9.140625" style="4" customWidth="1"/>
    <col min="2" max="2" width="22.421875" style="4" customWidth="1"/>
    <col min="3" max="16384" width="9.140625" style="4" customWidth="1"/>
  </cols>
  <sheetData>
    <row r="1" spans="1:10" ht="12.7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12.75">
      <c r="A2" s="6"/>
      <c r="B2" s="6"/>
      <c r="C2" s="6"/>
      <c r="D2" s="6"/>
      <c r="E2" s="6"/>
      <c r="F2" s="6"/>
      <c r="G2" s="6"/>
      <c r="H2" s="6"/>
      <c r="I2" s="6"/>
      <c r="J2" s="6"/>
    </row>
    <row r="3" spans="1:38" ht="20.25">
      <c r="A3" s="197" t="s">
        <v>121</v>
      </c>
      <c r="B3" s="197"/>
      <c r="C3" s="197"/>
      <c r="D3" s="197"/>
      <c r="E3" s="197"/>
      <c r="F3" s="197"/>
      <c r="G3" s="197"/>
      <c r="H3" s="197"/>
      <c r="I3" s="197"/>
      <c r="J3" s="19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ht="20.25">
      <c r="A4" s="9"/>
      <c r="B4" s="9"/>
      <c r="C4" s="9"/>
      <c r="D4" s="9"/>
      <c r="E4" s="9"/>
      <c r="F4" s="9"/>
      <c r="G4" s="9"/>
      <c r="H4" s="9"/>
      <c r="I4" s="9"/>
      <c r="J4" s="9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ht="22.5" customHeight="1">
      <c r="A5" s="198" t="s">
        <v>223</v>
      </c>
      <c r="B5" s="198"/>
      <c r="C5" s="198"/>
      <c r="D5" s="198"/>
      <c r="E5" s="198"/>
      <c r="F5" s="198"/>
      <c r="G5" s="198"/>
      <c r="H5" s="198"/>
      <c r="I5" s="198"/>
      <c r="J5" s="19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8" ht="18.75" customHeight="1">
      <c r="A6" s="199" t="s">
        <v>197</v>
      </c>
      <c r="B6" s="199"/>
      <c r="C6" s="199"/>
      <c r="D6" s="199"/>
      <c r="E6" s="199"/>
      <c r="F6" s="199"/>
      <c r="G6" s="199"/>
      <c r="H6" s="199"/>
      <c r="I6" s="199"/>
      <c r="J6" s="199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2.5" customHeight="1">
      <c r="A7" s="200" t="s">
        <v>102</v>
      </c>
      <c r="B7" s="200"/>
      <c r="C7" s="200"/>
      <c r="D7" s="200"/>
      <c r="E7" s="200"/>
      <c r="F7" s="200"/>
      <c r="G7" s="200"/>
      <c r="H7" s="200"/>
      <c r="I7" s="200"/>
      <c r="J7" s="200"/>
      <c r="K7" s="8"/>
      <c r="L7" s="10"/>
      <c r="M7" s="10"/>
      <c r="N7" s="10"/>
      <c r="O7" s="10"/>
      <c r="P7" s="10"/>
      <c r="Q7" s="10"/>
      <c r="R7" s="10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22.5" customHeight="1">
      <c r="A8" s="77"/>
      <c r="B8" s="77"/>
      <c r="C8" s="77"/>
      <c r="D8" s="77"/>
      <c r="E8" s="77"/>
      <c r="F8" s="77"/>
      <c r="G8" s="77"/>
      <c r="H8" s="77"/>
      <c r="I8" s="77"/>
      <c r="J8" s="77"/>
      <c r="K8" s="8"/>
      <c r="L8" s="10"/>
      <c r="M8" s="10"/>
      <c r="N8" s="10"/>
      <c r="O8" s="10"/>
      <c r="P8" s="10"/>
      <c r="Q8" s="10"/>
      <c r="R8" s="10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35.25" customHeight="1">
      <c r="A9" s="195" t="s">
        <v>0</v>
      </c>
      <c r="B9" s="195" t="s">
        <v>1</v>
      </c>
      <c r="C9" s="195" t="s">
        <v>5</v>
      </c>
      <c r="D9" s="195"/>
      <c r="E9" s="195"/>
      <c r="F9" s="195"/>
      <c r="G9" s="195"/>
      <c r="H9" s="195" t="s">
        <v>6</v>
      </c>
      <c r="I9" s="195"/>
      <c r="J9" s="195"/>
      <c r="K9" s="8"/>
      <c r="L9" s="11"/>
      <c r="M9" s="11"/>
      <c r="N9" s="11"/>
      <c r="O9" s="11"/>
      <c r="P9" s="12"/>
      <c r="Q9" s="12"/>
      <c r="R9" s="10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15.75">
      <c r="A10" s="195"/>
      <c r="B10" s="195"/>
      <c r="C10" s="195" t="s">
        <v>7</v>
      </c>
      <c r="D10" s="195"/>
      <c r="E10" s="195" t="s">
        <v>8</v>
      </c>
      <c r="F10" s="195"/>
      <c r="G10" s="195"/>
      <c r="H10" s="195"/>
      <c r="I10" s="195"/>
      <c r="J10" s="195"/>
      <c r="K10" s="8"/>
      <c r="L10" s="18"/>
      <c r="M10" s="18"/>
      <c r="N10" s="18"/>
      <c r="O10" s="18"/>
      <c r="P10" s="18"/>
      <c r="Q10" s="18"/>
      <c r="R10" s="10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15.75">
      <c r="A11" s="195"/>
      <c r="B11" s="195"/>
      <c r="C11" s="13" t="s">
        <v>2</v>
      </c>
      <c r="D11" s="13" t="s">
        <v>3</v>
      </c>
      <c r="E11" s="13" t="s">
        <v>2</v>
      </c>
      <c r="F11" s="13" t="s">
        <v>4</v>
      </c>
      <c r="G11" s="13" t="s">
        <v>3</v>
      </c>
      <c r="H11" s="13" t="s">
        <v>2</v>
      </c>
      <c r="I11" s="13" t="s">
        <v>4</v>
      </c>
      <c r="J11" s="13" t="s">
        <v>3</v>
      </c>
      <c r="K11" s="8"/>
      <c r="L11" s="18"/>
      <c r="M11" s="18"/>
      <c r="N11" s="18"/>
      <c r="O11" s="18"/>
      <c r="P11" s="18"/>
      <c r="Q11" s="18"/>
      <c r="R11" s="10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30" customHeight="1">
      <c r="A12" s="23">
        <v>1</v>
      </c>
      <c r="B12" s="13" t="s">
        <v>122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9">
        <f>E12+C12</f>
        <v>0</v>
      </c>
      <c r="I12" s="15">
        <f>F12</f>
        <v>0</v>
      </c>
      <c r="J12" s="19">
        <f>G12+D12</f>
        <v>0</v>
      </c>
      <c r="K12" s="8"/>
      <c r="L12" s="18"/>
      <c r="M12" s="18"/>
      <c r="N12" s="18"/>
      <c r="O12" s="18"/>
      <c r="P12" s="18"/>
      <c r="Q12" s="18"/>
      <c r="R12" s="10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30" customHeight="1">
      <c r="A13" s="23"/>
      <c r="B13" s="13" t="s">
        <v>9</v>
      </c>
      <c r="C13" s="22">
        <f aca="true" t="shared" si="0" ref="C13:J13">SUM(C12:C12)</f>
        <v>0</v>
      </c>
      <c r="D13" s="22">
        <f t="shared" si="0"/>
        <v>0</v>
      </c>
      <c r="E13" s="22">
        <f t="shared" si="0"/>
        <v>0</v>
      </c>
      <c r="F13" s="22">
        <f t="shared" si="0"/>
        <v>0</v>
      </c>
      <c r="G13" s="22">
        <f t="shared" si="0"/>
        <v>0</v>
      </c>
      <c r="H13" s="22">
        <f t="shared" si="0"/>
        <v>0</v>
      </c>
      <c r="I13" s="22">
        <f t="shared" si="0"/>
        <v>0</v>
      </c>
      <c r="J13" s="22">
        <f t="shared" si="0"/>
        <v>0</v>
      </c>
      <c r="K13" s="8"/>
      <c r="L13" s="10"/>
      <c r="M13" s="10"/>
      <c r="N13" s="10"/>
      <c r="O13" s="10"/>
      <c r="P13" s="10"/>
      <c r="Q13" s="10"/>
      <c r="R13" s="10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14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14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14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14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14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14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14.25">
      <c r="A20" s="196" t="s">
        <v>273</v>
      </c>
      <c r="B20" s="196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14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14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14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1:38" ht="14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1:38" ht="14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1:38" ht="14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1:38" ht="14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1:38" ht="14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</row>
    <row r="29" spans="1:38" ht="14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</row>
    <row r="30" spans="1:38" ht="14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</row>
    <row r="31" spans="1:38" ht="14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</row>
    <row r="32" spans="1:38" ht="14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</row>
    <row r="33" spans="1:38" ht="14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4" spans="1:38" ht="14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14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14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14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ht="14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38" ht="14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</row>
    <row r="40" spans="1:38" ht="14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</row>
    <row r="41" spans="1:38" ht="14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</row>
    <row r="42" spans="1:38" ht="14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</row>
    <row r="43" spans="1:38" ht="14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</row>
    <row r="44" spans="1:38" ht="14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</row>
    <row r="45" spans="1:38" ht="14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</row>
    <row r="46" spans="1:38" ht="14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1:38" ht="14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1:38" ht="14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</row>
    <row r="49" spans="1:38" ht="14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</row>
    <row r="50" spans="1:38" ht="14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</row>
    <row r="51" spans="1:38" ht="14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</row>
    <row r="52" spans="1:38" ht="14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</row>
    <row r="53" spans="1:38" ht="14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</row>
    <row r="54" spans="1:38" ht="14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</row>
    <row r="55" spans="1:38" ht="14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</row>
    <row r="56" spans="1:38" ht="14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</row>
    <row r="57" spans="1:38" ht="14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</row>
    <row r="58" spans="1:38" ht="14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</row>
    <row r="59" spans="1:38" ht="14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</row>
    <row r="60" spans="1:38" ht="14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</row>
    <row r="61" spans="1:38" ht="14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</row>
    <row r="62" spans="1:38" ht="14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</row>
    <row r="63" spans="1:38" ht="14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</row>
    <row r="64" spans="1:38" ht="14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</row>
    <row r="65" spans="1:38" ht="14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</row>
    <row r="66" spans="1:38" ht="14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</row>
    <row r="67" spans="1:38" ht="14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</row>
    <row r="68" spans="1:38" ht="14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</row>
    <row r="69" spans="1:38" ht="14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</row>
    <row r="70" spans="1:38" ht="14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</row>
    <row r="71" spans="1:38" ht="14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</row>
    <row r="72" spans="1:38" ht="14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</row>
    <row r="73" spans="1:38" ht="14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</row>
    <row r="74" spans="1:38" ht="14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</row>
    <row r="75" spans="1:38" ht="14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</row>
    <row r="76" spans="1:38" ht="14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</row>
    <row r="77" spans="1:38" ht="14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</row>
    <row r="78" spans="1:38" ht="14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</row>
    <row r="79" spans="1:38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</row>
    <row r="80" spans="1:38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</row>
    <row r="81" spans="1:38" ht="14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</row>
    <row r="82" spans="1:38" ht="14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</row>
    <row r="83" spans="1:38" ht="14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</row>
    <row r="84" spans="1:38" ht="14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</row>
    <row r="85" spans="1:38" ht="14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</row>
    <row r="86" spans="1:38" ht="14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</row>
    <row r="87" spans="1:38" ht="14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</row>
    <row r="88" spans="1:38" ht="14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</row>
    <row r="89" spans="1:38" ht="14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</row>
    <row r="90" spans="1:38" ht="14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</row>
    <row r="91" spans="1:38" ht="14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</row>
    <row r="92" spans="1:38" ht="14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</row>
    <row r="93" spans="1:38" ht="14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</row>
    <row r="94" spans="1:38" ht="14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</row>
    <row r="95" spans="1:38" ht="14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</row>
    <row r="96" spans="1:38" ht="14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</row>
    <row r="97" spans="1:38" ht="14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</row>
    <row r="98" spans="1:38" ht="14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</row>
    <row r="99" spans="1:38" ht="14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</row>
    <row r="100" spans="1:38" ht="14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</row>
    <row r="101" spans="1:38" ht="14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</row>
    <row r="102" spans="1:38" ht="14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</row>
    <row r="103" spans="1:38" ht="14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</row>
    <row r="104" spans="1:38" ht="14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</row>
    <row r="105" spans="1:38" ht="14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</row>
    <row r="106" spans="1:38" ht="14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</row>
    <row r="107" spans="1:38" ht="14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</row>
    <row r="108" spans="1:38" ht="14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</row>
    <row r="109" spans="1:38" ht="14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</row>
    <row r="110" spans="1:38" ht="14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</row>
    <row r="111" spans="1:38" ht="14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</row>
    <row r="112" spans="1:38" ht="14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</row>
    <row r="113" spans="1:38" ht="14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</row>
    <row r="114" spans="1:38" ht="14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</row>
    <row r="115" spans="1:38" ht="14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</row>
    <row r="116" spans="1:38" ht="14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</row>
    <row r="117" spans="1:38" ht="14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</row>
    <row r="118" spans="1:38" ht="14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</row>
    <row r="119" spans="1:38" ht="14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</row>
    <row r="120" spans="1:38" ht="14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</row>
    <row r="121" spans="1:38" ht="14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</row>
    <row r="122" spans="1:38" ht="14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</row>
    <row r="123" spans="1:38" ht="14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</row>
    <row r="124" spans="1:38" ht="14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</row>
    <row r="125" spans="1:38" ht="14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</row>
    <row r="126" spans="1:38" ht="14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</row>
    <row r="127" spans="1:38" ht="14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</row>
    <row r="128" spans="1:38" ht="14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</row>
    <row r="129" spans="1:38" ht="14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</row>
    <row r="130" spans="1:38" ht="14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</row>
    <row r="131" spans="1:38" ht="14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</row>
    <row r="132" spans="1:38" ht="14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</row>
    <row r="133" spans="1:38" ht="14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</row>
    <row r="134" spans="1:38" ht="14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</row>
    <row r="135" spans="1:38" ht="14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</row>
    <row r="136" spans="1:38" ht="14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</row>
    <row r="137" spans="1:38" ht="14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</row>
    <row r="138" spans="1:38" ht="14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</row>
    <row r="139" spans="1:38" ht="14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</row>
    <row r="140" spans="1:38" ht="14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</row>
    <row r="141" spans="1:38" ht="14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</row>
    <row r="142" spans="1:38" ht="14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</row>
    <row r="143" spans="1:38" ht="14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</row>
    <row r="144" spans="1:38" ht="14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</row>
    <row r="145" spans="1:38" ht="14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</row>
    <row r="146" spans="1:38" ht="14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</row>
    <row r="147" spans="1:38" ht="14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</row>
    <row r="148" spans="1:38" ht="14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</row>
    <row r="149" spans="1:38" ht="14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</row>
    <row r="150" spans="1:38" ht="14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</row>
    <row r="151" spans="1:38" ht="14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</row>
    <row r="152" spans="1:38" ht="14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</row>
    <row r="153" spans="1:38" ht="14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</row>
    <row r="154" spans="1:38" ht="14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</row>
    <row r="155" spans="1:38" ht="14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</row>
    <row r="156" spans="1:38" ht="14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</row>
    <row r="157" spans="1:38" ht="14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</row>
    <row r="158" spans="1:38" ht="14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</row>
    <row r="159" spans="1:38" ht="14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</row>
    <row r="160" spans="1:38" ht="14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</row>
    <row r="161" spans="1:38" ht="14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</row>
    <row r="162" spans="1:38" ht="14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</row>
    <row r="163" spans="1:38" ht="14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</row>
    <row r="164" spans="1:38" ht="14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</row>
    <row r="165" spans="1:38" ht="14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</row>
    <row r="166" spans="1:38" ht="14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</row>
    <row r="167" spans="1:38" ht="14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</row>
    <row r="168" spans="1:38" ht="14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</row>
    <row r="169" spans="1:38" ht="14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</row>
    <row r="170" spans="1:38" ht="14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</row>
    <row r="171" spans="1:38" ht="14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</row>
    <row r="172" spans="1:38" ht="14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</row>
    <row r="173" spans="1:38" ht="14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</row>
    <row r="174" spans="1:38" ht="14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</row>
    <row r="175" spans="1:38" ht="14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</row>
    <row r="176" spans="1:38" ht="14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</row>
    <row r="177" spans="1:38" ht="14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</row>
    <row r="178" spans="1:38" ht="14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</row>
    <row r="179" spans="1:38" ht="14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</row>
    <row r="180" spans="1:38" ht="14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</row>
    <row r="181" spans="1:38" ht="14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</row>
    <row r="182" spans="1:38" ht="14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</row>
    <row r="183" spans="1:38" ht="14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</row>
    <row r="184" spans="1:38" ht="14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</row>
    <row r="185" spans="1:38" ht="14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</row>
    <row r="186" spans="1:38" ht="14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</row>
    <row r="187" spans="1:38" ht="14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</row>
    <row r="188" spans="1:38" ht="14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</row>
    <row r="189" spans="1:38" ht="14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</row>
    <row r="190" spans="1:38" ht="14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</row>
    <row r="191" spans="1:38" ht="14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</row>
    <row r="192" spans="1:38" ht="14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</row>
    <row r="193" spans="1:38" ht="14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</row>
    <row r="194" spans="1:38" ht="14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</row>
    <row r="195" spans="1:38" ht="14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</row>
    <row r="196" spans="1:38" ht="14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</row>
    <row r="197" spans="1:38" ht="14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</row>
    <row r="198" spans="1:38" ht="14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</row>
    <row r="199" spans="1:38" ht="14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</row>
    <row r="200" spans="1:38" ht="14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</row>
    <row r="201" spans="1:38" ht="14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</row>
    <row r="202" spans="1:38" ht="14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</row>
    <row r="203" spans="1:38" ht="14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</row>
    <row r="204" spans="1:38" ht="14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</row>
    <row r="205" spans="1:38" ht="14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</row>
    <row r="206" spans="1:38" ht="14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</row>
    <row r="207" spans="1:38" ht="14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</row>
    <row r="208" spans="1:38" ht="14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</row>
    <row r="209" spans="1:38" ht="14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</row>
    <row r="210" spans="1:38" ht="14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</row>
    <row r="211" spans="1:38" ht="14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</row>
    <row r="212" spans="1:38" ht="14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</row>
    <row r="213" spans="1:38" ht="14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</row>
    <row r="214" spans="1:38" ht="14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</row>
    <row r="215" spans="1:38" ht="14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</row>
    <row r="216" spans="1:38" ht="14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</row>
    <row r="217" spans="1:38" ht="14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</row>
    <row r="218" spans="1:38" ht="14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</row>
    <row r="219" spans="1:38" ht="14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</row>
    <row r="220" spans="1:38" ht="14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</row>
    <row r="221" spans="1:38" ht="14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</row>
    <row r="222" spans="1:38" ht="14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</row>
    <row r="223" spans="1:38" ht="14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</row>
    <row r="224" spans="1:38" ht="14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</row>
    <row r="225" spans="1:38" ht="14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</row>
    <row r="226" spans="1:38" ht="14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</row>
    <row r="227" spans="1:38" ht="14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</row>
    <row r="228" spans="1:38" ht="14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</row>
    <row r="229" spans="1:38" ht="14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</row>
    <row r="230" spans="1:38" ht="14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</row>
    <row r="231" spans="1:38" ht="14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</row>
    <row r="232" spans="1:38" ht="14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</row>
    <row r="233" spans="1:38" ht="14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</row>
    <row r="234" spans="1:38" ht="14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</row>
    <row r="235" spans="1:38" ht="14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</row>
    <row r="236" spans="1:38" ht="14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</row>
    <row r="237" spans="1:38" ht="14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</row>
    <row r="238" spans="1:38" ht="14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</row>
    <row r="239" spans="1:38" ht="14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</row>
    <row r="240" spans="1:38" ht="14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</row>
    <row r="241" spans="1:38" ht="14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</row>
    <row r="242" spans="1:38" ht="14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</row>
    <row r="243" spans="1:38" ht="14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</row>
    <row r="244" spans="1:38" ht="14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</row>
    <row r="245" spans="1:38" ht="14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</row>
    <row r="246" spans="1:38" ht="14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</row>
    <row r="247" spans="1:38" ht="14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</row>
    <row r="248" spans="1:38" ht="14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</row>
    <row r="249" spans="1:38" ht="14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</row>
    <row r="250" spans="1:38" ht="14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</row>
    <row r="251" spans="1:38" ht="14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</row>
    <row r="252" spans="1:38" ht="14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</row>
    <row r="253" spans="1:38" ht="14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</row>
    <row r="254" spans="1:38" ht="14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</row>
    <row r="255" spans="1:38" ht="14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</row>
    <row r="256" spans="1:38" ht="14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</row>
    <row r="257" spans="1:38" ht="14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</row>
    <row r="258" spans="1:38" ht="14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</row>
    <row r="259" spans="1:38" ht="14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</row>
    <row r="260" spans="1:38" ht="14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</row>
    <row r="261" spans="1:38" ht="14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</row>
  </sheetData>
  <sheetProtection/>
  <mergeCells count="11">
    <mergeCell ref="C9:G9"/>
    <mergeCell ref="B9:B11"/>
    <mergeCell ref="A20:B20"/>
    <mergeCell ref="A3:J3"/>
    <mergeCell ref="A9:A11"/>
    <mergeCell ref="A5:J5"/>
    <mergeCell ref="A6:J6"/>
    <mergeCell ref="A7:J7"/>
    <mergeCell ref="H9:J10"/>
    <mergeCell ref="C10:D10"/>
    <mergeCell ref="E10:G10"/>
  </mergeCells>
  <printOptions horizontalCentered="1"/>
  <pageMargins left="0.2362204724409449" right="0.2362204724409449" top="0.2362204724409449" bottom="0.2362204724409449" header="0" footer="0"/>
  <pageSetup horizontalDpi="1200" verticalDpi="1200" orientation="landscape" paperSize="9" r:id="rId1"/>
  <headerFooter scaleWithDoc="0"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H1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9.140625" style="162" customWidth="1"/>
    <col min="2" max="2" width="17.28125" style="162" customWidth="1"/>
    <col min="3" max="3" width="27.140625" style="162" customWidth="1"/>
    <col min="4" max="4" width="22.57421875" style="162" customWidth="1"/>
    <col min="5" max="5" width="11.7109375" style="162" customWidth="1"/>
    <col min="6" max="7" width="9.140625" style="162" customWidth="1"/>
    <col min="8" max="9" width="11.57421875" style="162" bestFit="1" customWidth="1"/>
    <col min="10" max="16384" width="9.140625" style="162" customWidth="1"/>
  </cols>
  <sheetData>
    <row r="1" spans="1:5" ht="12.75">
      <c r="A1" s="234" t="s">
        <v>297</v>
      </c>
      <c r="B1" s="234"/>
      <c r="C1" s="234"/>
      <c r="D1" s="234"/>
      <c r="E1" s="234"/>
    </row>
    <row r="2" spans="1:5" ht="12.75">
      <c r="A2" s="163"/>
      <c r="B2" s="163"/>
      <c r="C2" s="163"/>
      <c r="D2" s="163"/>
      <c r="E2" s="163"/>
    </row>
    <row r="3" spans="1:5" ht="12.75">
      <c r="A3" s="234" t="s">
        <v>298</v>
      </c>
      <c r="B3" s="234"/>
      <c r="C3" s="234"/>
      <c r="D3" s="234"/>
      <c r="E3" s="234"/>
    </row>
    <row r="4" spans="1:5" ht="51">
      <c r="A4" s="163">
        <v>1</v>
      </c>
      <c r="B4" s="164" t="s">
        <v>299</v>
      </c>
      <c r="C4" s="164"/>
      <c r="D4" s="163"/>
      <c r="E4" s="163"/>
    </row>
    <row r="5" spans="1:8" ht="66.75" customHeight="1">
      <c r="A5" s="163"/>
      <c r="B5" s="163" t="s">
        <v>300</v>
      </c>
      <c r="C5" s="163" t="s">
        <v>301</v>
      </c>
      <c r="D5" s="163" t="s">
        <v>42</v>
      </c>
      <c r="E5" s="163">
        <v>9.89</v>
      </c>
      <c r="G5" s="165"/>
      <c r="H5" s="165"/>
    </row>
    <row r="6" spans="1:5" ht="36.75" customHeight="1">
      <c r="A6" s="163"/>
      <c r="B6" s="163" t="s">
        <v>302</v>
      </c>
      <c r="C6" s="163" t="s">
        <v>303</v>
      </c>
      <c r="D6" s="163" t="s">
        <v>43</v>
      </c>
      <c r="E6" s="166">
        <v>3.52270625</v>
      </c>
    </row>
    <row r="7" spans="1:5" ht="28.5" customHeight="1">
      <c r="A7" s="163"/>
      <c r="B7" s="163" t="s">
        <v>304</v>
      </c>
      <c r="C7" s="163" t="s">
        <v>305</v>
      </c>
      <c r="D7" s="163" t="s">
        <v>306</v>
      </c>
      <c r="E7" s="167">
        <v>5.946094677</v>
      </c>
    </row>
    <row r="8" spans="1:7" ht="12.75">
      <c r="A8" s="163"/>
      <c r="B8" s="163" t="s">
        <v>307</v>
      </c>
      <c r="C8" s="163" t="s">
        <v>308</v>
      </c>
      <c r="D8" s="163" t="s">
        <v>309</v>
      </c>
      <c r="E8" s="166">
        <f>E7+E6</f>
        <v>9.468800927</v>
      </c>
      <c r="G8" s="165"/>
    </row>
    <row r="9" spans="1:5" ht="12.75">
      <c r="A9" s="163"/>
      <c r="B9" s="163" t="s">
        <v>310</v>
      </c>
      <c r="C9" s="163" t="s">
        <v>311</v>
      </c>
      <c r="D9" s="163" t="s">
        <v>312</v>
      </c>
      <c r="E9" s="166">
        <f>E5-E8</f>
        <v>0.42119907300000037</v>
      </c>
    </row>
    <row r="10" spans="1:5" ht="12.75">
      <c r="A10" s="163"/>
      <c r="B10" s="163" t="s">
        <v>313</v>
      </c>
      <c r="C10" s="163" t="s">
        <v>314</v>
      </c>
      <c r="D10" s="163" t="s">
        <v>315</v>
      </c>
      <c r="E10" s="168">
        <f>E9/E5</f>
        <v>0.04258837947421641</v>
      </c>
    </row>
  </sheetData>
  <sheetProtection/>
  <mergeCells count="2">
    <mergeCell ref="A1:E1"/>
    <mergeCell ref="A3:E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1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12.7109375" style="0" bestFit="1" customWidth="1"/>
    <col min="2" max="2" width="15.00390625" style="0" bestFit="1" customWidth="1"/>
    <col min="3" max="3" width="14.28125" style="0" bestFit="1" customWidth="1"/>
    <col min="4" max="4" width="12.00390625" style="0" customWidth="1"/>
    <col min="5" max="5" width="13.7109375" style="0" bestFit="1" customWidth="1"/>
    <col min="6" max="6" width="17.8515625" style="0" bestFit="1" customWidth="1"/>
  </cols>
  <sheetData>
    <row r="1" spans="1:6" ht="18.75">
      <c r="A1" s="235" t="s">
        <v>175</v>
      </c>
      <c r="B1" s="235"/>
      <c r="C1" s="235"/>
      <c r="D1" s="235"/>
      <c r="E1" s="235"/>
      <c r="F1" s="235"/>
    </row>
    <row r="2" spans="1:6" ht="15.75">
      <c r="A2" s="236" t="s">
        <v>176</v>
      </c>
      <c r="B2" s="236"/>
      <c r="C2" s="236"/>
      <c r="D2" s="236"/>
      <c r="E2" s="236"/>
      <c r="F2" s="236"/>
    </row>
    <row r="3" spans="1:6" s="94" customFormat="1" ht="78.75">
      <c r="A3" s="93" t="s">
        <v>177</v>
      </c>
      <c r="B3" s="93" t="s">
        <v>178</v>
      </c>
      <c r="C3" s="93" t="s">
        <v>179</v>
      </c>
      <c r="D3" s="93" t="s">
        <v>180</v>
      </c>
      <c r="E3" s="93" t="s">
        <v>181</v>
      </c>
      <c r="F3" s="93" t="s">
        <v>182</v>
      </c>
    </row>
    <row r="4" spans="1:6" s="94" customFormat="1" ht="15.75">
      <c r="A4" s="93"/>
      <c r="B4" s="93">
        <v>1</v>
      </c>
      <c r="C4" s="93">
        <v>2</v>
      </c>
      <c r="D4" s="93" t="s">
        <v>183</v>
      </c>
      <c r="E4" s="93">
        <v>4</v>
      </c>
      <c r="F4" s="93" t="s">
        <v>184</v>
      </c>
    </row>
    <row r="5" spans="1:6" ht="15.75">
      <c r="A5" s="96" t="s">
        <v>185</v>
      </c>
      <c r="B5" s="97">
        <v>0</v>
      </c>
      <c r="C5" s="97">
        <v>0</v>
      </c>
      <c r="D5" s="97">
        <f>C5+B5</f>
        <v>0</v>
      </c>
      <c r="E5" s="97">
        <v>0</v>
      </c>
      <c r="F5" s="97">
        <f>E5-D5</f>
        <v>0</v>
      </c>
    </row>
    <row r="6" spans="1:6" ht="15.75">
      <c r="A6" s="96" t="s">
        <v>186</v>
      </c>
      <c r="B6" s="97">
        <v>0</v>
      </c>
      <c r="C6" s="97">
        <v>1</v>
      </c>
      <c r="D6" s="97">
        <f>C6+B6</f>
        <v>1</v>
      </c>
      <c r="E6" s="97">
        <v>1</v>
      </c>
      <c r="F6" s="97">
        <f>E6-D6</f>
        <v>0</v>
      </c>
    </row>
    <row r="7" spans="1:6" ht="15.75">
      <c r="A7" s="96" t="s">
        <v>187</v>
      </c>
      <c r="B7" s="97">
        <v>0</v>
      </c>
      <c r="C7" s="97">
        <v>0</v>
      </c>
      <c r="D7" s="97">
        <f>C7+B7</f>
        <v>0</v>
      </c>
      <c r="E7" s="97">
        <v>0</v>
      </c>
      <c r="F7" s="97">
        <f>E7-D7</f>
        <v>0</v>
      </c>
    </row>
    <row r="10" ht="15">
      <c r="F10" s="95"/>
    </row>
    <row r="11" ht="15">
      <c r="F11" s="95"/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R27"/>
  <sheetViews>
    <sheetView zoomScalePageLayoutView="0" workbookViewId="0" topLeftCell="A1">
      <selection activeCell="A4" sqref="A4:J4"/>
    </sheetView>
  </sheetViews>
  <sheetFormatPr defaultColWidth="9.140625" defaultRowHeight="12.75"/>
  <cols>
    <col min="4" max="4" width="10.57421875" style="0" bestFit="1" customWidth="1"/>
    <col min="5" max="5" width="10.421875" style="0" customWidth="1"/>
    <col min="6" max="6" width="10.140625" style="169" customWidth="1"/>
    <col min="7" max="7" width="13.7109375" style="0" customWidth="1"/>
    <col min="8" max="8" width="12.8515625" style="0" customWidth="1"/>
    <col min="9" max="9" width="11.421875" style="0" customWidth="1"/>
    <col min="11" max="11" width="9.28125" style="0" customWidth="1"/>
    <col min="13" max="13" width="11.421875" style="0" customWidth="1"/>
    <col min="14" max="14" width="17.421875" style="169" customWidth="1"/>
    <col min="15" max="15" width="7.00390625" style="169" customWidth="1"/>
    <col min="16" max="16" width="13.421875" style="0" customWidth="1"/>
    <col min="17" max="17" width="14.57421875" style="0" customWidth="1"/>
  </cols>
  <sheetData>
    <row r="1" spans="1:10" ht="18.75">
      <c r="A1" s="235" t="s">
        <v>175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0" ht="18" customHeight="1">
      <c r="A2" s="244" t="s">
        <v>316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1:10" ht="15.75">
      <c r="A3" s="245" t="str">
        <f>'[1]SoP001'!A3</f>
        <v>GIFT POWER COMPANY LTD.</v>
      </c>
      <c r="B3" s="199"/>
      <c r="C3" s="199"/>
      <c r="D3" s="199"/>
      <c r="E3" s="199"/>
      <c r="F3" s="199"/>
      <c r="G3" s="199"/>
      <c r="H3" s="199"/>
      <c r="I3" s="199"/>
      <c r="J3" s="199"/>
    </row>
    <row r="4" spans="1:10" ht="15.75">
      <c r="A4" s="246" t="s">
        <v>317</v>
      </c>
      <c r="B4" s="246"/>
      <c r="C4" s="246"/>
      <c r="D4" s="246"/>
      <c r="E4" s="246"/>
      <c r="F4" s="246"/>
      <c r="G4" s="246"/>
      <c r="H4" s="246"/>
      <c r="I4" s="246"/>
      <c r="J4" s="246"/>
    </row>
    <row r="5" ht="13.5" thickBot="1"/>
    <row r="6" spans="1:10" ht="22.5">
      <c r="A6" s="247" t="s">
        <v>318</v>
      </c>
      <c r="B6" s="238" t="s">
        <v>319</v>
      </c>
      <c r="C6" s="170" t="s">
        <v>320</v>
      </c>
      <c r="D6" s="238" t="s">
        <v>321</v>
      </c>
      <c r="E6" s="238" t="s">
        <v>322</v>
      </c>
      <c r="F6" s="238" t="s">
        <v>323</v>
      </c>
      <c r="G6" s="238" t="s">
        <v>324</v>
      </c>
      <c r="H6" s="238" t="s">
        <v>325</v>
      </c>
      <c r="I6" s="238" t="s">
        <v>326</v>
      </c>
      <c r="J6" s="238" t="s">
        <v>327</v>
      </c>
    </row>
    <row r="7" spans="1:10" ht="25.5" customHeight="1" thickBot="1">
      <c r="A7" s="248"/>
      <c r="B7" s="239"/>
      <c r="C7" s="171" t="s">
        <v>328</v>
      </c>
      <c r="D7" s="239"/>
      <c r="E7" s="239"/>
      <c r="F7" s="239"/>
      <c r="G7" s="239"/>
      <c r="H7" s="239"/>
      <c r="I7" s="239"/>
      <c r="J7" s="239"/>
    </row>
    <row r="8" spans="1:10" ht="23.25" thickBot="1">
      <c r="A8" s="172"/>
      <c r="B8" s="173"/>
      <c r="C8" s="174" t="s">
        <v>42</v>
      </c>
      <c r="D8" s="174" t="s">
        <v>43</v>
      </c>
      <c r="E8" s="174" t="s">
        <v>329</v>
      </c>
      <c r="F8" s="174" t="s">
        <v>45</v>
      </c>
      <c r="G8" s="174" t="s">
        <v>330</v>
      </c>
      <c r="H8" s="174" t="s">
        <v>331</v>
      </c>
      <c r="I8" s="174" t="s">
        <v>332</v>
      </c>
      <c r="J8" s="174" t="s">
        <v>333</v>
      </c>
    </row>
    <row r="9" spans="1:10" ht="12.75">
      <c r="A9" s="240" t="s">
        <v>334</v>
      </c>
      <c r="B9" s="175">
        <v>43191</v>
      </c>
      <c r="C9" s="176">
        <v>1.53</v>
      </c>
      <c r="D9" s="177">
        <v>1.440419</v>
      </c>
      <c r="E9" s="176">
        <f>(D9/C9)*100</f>
        <v>94.14503267973855</v>
      </c>
      <c r="F9" s="178">
        <f>10983579.4/10^5</f>
        <v>109.835794</v>
      </c>
      <c r="G9" s="179">
        <f>8668336.4/10^5</f>
        <v>86.683364</v>
      </c>
      <c r="H9" s="177">
        <f>(G9/F9)*100</f>
        <v>78.9208698213626</v>
      </c>
      <c r="I9" s="177">
        <f>E9*H9/100</f>
        <v>74.30007868445574</v>
      </c>
      <c r="J9" s="177">
        <f>100-I9</f>
        <v>25.69992131554426</v>
      </c>
    </row>
    <row r="10" spans="1:10" ht="12.75">
      <c r="A10" s="241"/>
      <c r="B10" s="175">
        <v>43221</v>
      </c>
      <c r="C10" s="176">
        <f>C9+1.74</f>
        <v>3.27</v>
      </c>
      <c r="D10" s="177">
        <f>D9+1.615116</f>
        <v>3.055535</v>
      </c>
      <c r="E10" s="176">
        <f>(D10/C10)*100</f>
        <v>93.4414373088685</v>
      </c>
      <c r="F10" s="178">
        <f>F9+117.19137</f>
        <v>227.02716400000003</v>
      </c>
      <c r="G10" s="179">
        <f>G9+103.46</f>
        <v>190.143364</v>
      </c>
      <c r="H10" s="177">
        <f>(G10/F10)*100</f>
        <v>83.75357408772457</v>
      </c>
      <c r="I10" s="177">
        <f aca="true" t="shared" si="0" ref="I10:I15">E10*H10/100</f>
        <v>78.26054342511789</v>
      </c>
      <c r="J10" s="177">
        <f aca="true" t="shared" si="1" ref="J10:J15">100-I10</f>
        <v>21.739456574882112</v>
      </c>
    </row>
    <row r="11" spans="1:10" ht="12.75">
      <c r="A11" s="241"/>
      <c r="B11" s="175">
        <v>43252</v>
      </c>
      <c r="C11" s="176">
        <f>C10+1.78</f>
        <v>5.05</v>
      </c>
      <c r="D11" s="177">
        <f>D10+1.747655</f>
        <v>4.80319</v>
      </c>
      <c r="E11" s="176">
        <f>(D11/C11)*100</f>
        <v>95.11267326732673</v>
      </c>
      <c r="F11" s="178">
        <f>F10+129.77643</f>
        <v>356.80359400000003</v>
      </c>
      <c r="G11" s="179">
        <f>G10+116.91945</f>
        <v>307.062814</v>
      </c>
      <c r="H11" s="177">
        <f>(G11/F11)*100</f>
        <v>86.05933885296008</v>
      </c>
      <c r="I11" s="177">
        <f t="shared" si="0"/>
        <v>81.85333777923749</v>
      </c>
      <c r="J11" s="177">
        <f t="shared" si="1"/>
        <v>18.146662220762508</v>
      </c>
    </row>
    <row r="12" spans="1:10" ht="13.5" thickBot="1">
      <c r="A12" s="242"/>
      <c r="B12" s="175"/>
      <c r="C12" s="176"/>
      <c r="D12" s="177"/>
      <c r="E12" s="180"/>
      <c r="F12" s="178"/>
      <c r="G12" s="179"/>
      <c r="H12" s="177"/>
      <c r="I12" s="177"/>
      <c r="J12" s="177"/>
    </row>
    <row r="13" spans="1:18" ht="12.75">
      <c r="A13" s="243" t="s">
        <v>335</v>
      </c>
      <c r="B13" s="175">
        <v>43282</v>
      </c>
      <c r="C13" s="176">
        <f>C11+1.62</f>
        <v>6.67</v>
      </c>
      <c r="D13" s="177">
        <f>D11+1.650501</f>
        <v>6.453691</v>
      </c>
      <c r="E13" s="176">
        <f>(D13/C13)*100</f>
        <v>96.75698650674663</v>
      </c>
      <c r="F13" s="178">
        <f>F11+122.56089</f>
        <v>479.36448400000006</v>
      </c>
      <c r="G13" s="179">
        <f>G11+110.52637</f>
        <v>417.589184</v>
      </c>
      <c r="H13" s="177">
        <f>(G13/F13)*100</f>
        <v>87.11308366349476</v>
      </c>
      <c r="I13" s="177">
        <f t="shared" si="0"/>
        <v>84.28799460589853</v>
      </c>
      <c r="J13" s="177">
        <f t="shared" si="1"/>
        <v>15.712005394101467</v>
      </c>
      <c r="M13" s="181"/>
      <c r="N13" s="182"/>
      <c r="O13" s="183"/>
      <c r="P13" s="181"/>
      <c r="Q13" s="181"/>
      <c r="R13" s="181"/>
    </row>
    <row r="14" spans="1:18" ht="12.75">
      <c r="A14" s="241"/>
      <c r="B14" s="175">
        <v>43313</v>
      </c>
      <c r="C14" s="176">
        <f>C13+1.62</f>
        <v>8.29</v>
      </c>
      <c r="D14" s="177">
        <f>D13+1.529075</f>
        <v>7.982766</v>
      </c>
      <c r="E14" s="176">
        <f>(D14/C14)*100</f>
        <v>96.29392038600724</v>
      </c>
      <c r="F14" s="178">
        <f>F13+112.99947</f>
        <v>592.363954</v>
      </c>
      <c r="G14" s="179">
        <f>G13+86.93839</f>
        <v>504.52757399999996</v>
      </c>
      <c r="H14" s="177">
        <f>(G14/F14)*100</f>
        <v>85.17188978045074</v>
      </c>
      <c r="I14" s="177">
        <f t="shared" si="0"/>
        <v>82.01535173644508</v>
      </c>
      <c r="J14" s="177">
        <f t="shared" si="1"/>
        <v>17.984648263554917</v>
      </c>
      <c r="M14" s="237"/>
      <c r="N14" s="237"/>
      <c r="O14" s="182"/>
      <c r="P14" s="237"/>
      <c r="Q14" s="237"/>
      <c r="R14" s="181"/>
    </row>
    <row r="15" spans="1:18" ht="22.5" customHeight="1">
      <c r="A15" s="241"/>
      <c r="B15" s="175">
        <v>43344</v>
      </c>
      <c r="C15" s="176">
        <f>C14+1.6</f>
        <v>9.889999999999999</v>
      </c>
      <c r="D15" s="177">
        <f>D14+1.486032</f>
        <v>9.468798</v>
      </c>
      <c r="E15" s="176">
        <f>(D15/C15)*100</f>
        <v>95.7411324570273</v>
      </c>
      <c r="F15" s="178">
        <f>F14+111.20546</f>
        <v>703.569414</v>
      </c>
      <c r="G15" s="177">
        <f>G14+94.52464</f>
        <v>599.0522139999999</v>
      </c>
      <c r="H15" s="177">
        <f>(G15/F15)*100</f>
        <v>85.1447209159095</v>
      </c>
      <c r="I15" s="177">
        <f t="shared" si="0"/>
        <v>81.51852003226715</v>
      </c>
      <c r="J15" s="177">
        <f t="shared" si="1"/>
        <v>18.481479967732852</v>
      </c>
      <c r="M15" s="184"/>
      <c r="N15" s="185"/>
      <c r="O15" s="182"/>
      <c r="P15" s="185"/>
      <c r="Q15" s="185"/>
      <c r="R15" s="181"/>
    </row>
    <row r="16" spans="2:10" ht="12.75">
      <c r="B16" s="181"/>
      <c r="C16" s="181"/>
      <c r="D16" s="181"/>
      <c r="E16" s="181"/>
      <c r="F16" s="182"/>
      <c r="G16" s="186"/>
      <c r="H16" s="187"/>
      <c r="I16" s="187"/>
      <c r="J16" s="187"/>
    </row>
    <row r="17" spans="2:8" s="188" customFormat="1" ht="12.75">
      <c r="B17" s="184"/>
      <c r="C17" s="184"/>
      <c r="D17" s="184"/>
      <c r="E17" s="184"/>
      <c r="F17" s="184"/>
      <c r="G17" s="189"/>
      <c r="H17" s="184"/>
    </row>
    <row r="18" spans="2:8" ht="12.75">
      <c r="B18" s="181"/>
      <c r="C18" s="181"/>
      <c r="D18" s="181"/>
      <c r="E18" s="181"/>
      <c r="F18" s="182"/>
      <c r="G18" s="189"/>
      <c r="H18" s="181"/>
    </row>
    <row r="19" spans="1:8" ht="15">
      <c r="A19" s="181"/>
      <c r="B19" s="190"/>
      <c r="C19" s="191"/>
      <c r="D19" s="181"/>
      <c r="E19" s="192"/>
      <c r="F19" s="182"/>
      <c r="G19" s="189"/>
      <c r="H19" s="181"/>
    </row>
    <row r="20" spans="1:8" ht="15">
      <c r="A20" s="181"/>
      <c r="B20" s="181"/>
      <c r="C20" s="191"/>
      <c r="D20" s="181"/>
      <c r="E20" s="192"/>
      <c r="F20" s="182"/>
      <c r="G20" s="189"/>
      <c r="H20" s="181"/>
    </row>
    <row r="21" spans="1:8" ht="15">
      <c r="A21" s="181"/>
      <c r="B21" s="181"/>
      <c r="C21" s="191"/>
      <c r="D21" s="181"/>
      <c r="E21" s="192"/>
      <c r="F21" s="182"/>
      <c r="G21" s="189"/>
      <c r="H21" s="181"/>
    </row>
    <row r="22" spans="1:8" ht="15">
      <c r="A22" s="181"/>
      <c r="B22" s="181"/>
      <c r="C22" s="191"/>
      <c r="D22" s="181"/>
      <c r="E22" s="192"/>
      <c r="F22" s="182"/>
      <c r="G22" s="189"/>
      <c r="H22" s="181"/>
    </row>
    <row r="23" spans="1:8" ht="15">
      <c r="A23" s="181"/>
      <c r="B23" s="181"/>
      <c r="C23" s="191"/>
      <c r="D23" s="181"/>
      <c r="E23" s="182"/>
      <c r="F23" s="182"/>
      <c r="G23" s="193"/>
      <c r="H23" s="181"/>
    </row>
    <row r="24" spans="1:8" ht="15">
      <c r="A24" s="181"/>
      <c r="B24" s="181"/>
      <c r="C24" s="194"/>
      <c r="D24" s="181"/>
      <c r="E24" s="182"/>
      <c r="F24" s="182"/>
      <c r="G24" s="181"/>
      <c r="H24" s="181"/>
    </row>
    <row r="25" spans="1:8" ht="12.75">
      <c r="A25" s="181"/>
      <c r="B25" s="181"/>
      <c r="C25" s="181"/>
      <c r="D25" s="181"/>
      <c r="E25" s="181"/>
      <c r="F25" s="182"/>
      <c r="G25" s="181"/>
      <c r="H25" s="181"/>
    </row>
    <row r="26" spans="1:7" ht="12.75">
      <c r="A26" s="181"/>
      <c r="B26" s="181"/>
      <c r="C26" s="181"/>
      <c r="D26" s="181"/>
      <c r="E26" s="181"/>
      <c r="F26" s="182"/>
      <c r="G26" s="181"/>
    </row>
    <row r="27" spans="1:5" ht="12.75">
      <c r="A27" s="181"/>
      <c r="B27" s="181"/>
      <c r="C27" s="181"/>
      <c r="D27" s="181"/>
      <c r="E27" s="181"/>
    </row>
  </sheetData>
  <sheetProtection/>
  <mergeCells count="17">
    <mergeCell ref="A1:J1"/>
    <mergeCell ref="A2:J2"/>
    <mergeCell ref="A3:J3"/>
    <mergeCell ref="A4:J4"/>
    <mergeCell ref="A6:A7"/>
    <mergeCell ref="B6:B7"/>
    <mergeCell ref="D6:D7"/>
    <mergeCell ref="E6:E7"/>
    <mergeCell ref="F6:F7"/>
    <mergeCell ref="G6:G7"/>
    <mergeCell ref="P14:Q14"/>
    <mergeCell ref="H6:H7"/>
    <mergeCell ref="I6:I7"/>
    <mergeCell ref="J6:J7"/>
    <mergeCell ref="A9:A12"/>
    <mergeCell ref="A13:A15"/>
    <mergeCell ref="M14:N1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H21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19.140625" style="149" bestFit="1" customWidth="1"/>
    <col min="2" max="2" width="15.8515625" style="149" customWidth="1"/>
    <col min="3" max="3" width="20.140625" style="149" customWidth="1"/>
    <col min="4" max="4" width="18.57421875" style="149" customWidth="1"/>
    <col min="5" max="5" width="23.00390625" style="149" customWidth="1"/>
    <col min="6" max="6" width="17.140625" style="149" customWidth="1"/>
    <col min="7" max="7" width="20.8515625" style="158" customWidth="1"/>
    <col min="8" max="8" width="16.7109375" style="149" customWidth="1"/>
    <col min="9" max="9" width="11.28125" style="149" bestFit="1" customWidth="1"/>
    <col min="10" max="16384" width="9.140625" style="149" customWidth="1"/>
  </cols>
  <sheetData>
    <row r="1" spans="2:7" ht="15.75">
      <c r="B1" s="249" t="s">
        <v>280</v>
      </c>
      <c r="C1" s="249"/>
      <c r="D1" s="249"/>
      <c r="E1" s="249"/>
      <c r="F1" s="249"/>
      <c r="G1" s="249"/>
    </row>
    <row r="2" spans="2:7" ht="15.75">
      <c r="B2" s="151"/>
      <c r="C2" s="150"/>
      <c r="D2" s="150"/>
      <c r="E2" s="150"/>
      <c r="F2" s="150"/>
      <c r="G2" s="152"/>
    </row>
    <row r="3" spans="1:8" ht="109.5" customHeight="1">
      <c r="A3" s="153" t="s">
        <v>281</v>
      </c>
      <c r="B3" s="153" t="s">
        <v>282</v>
      </c>
      <c r="C3" s="153" t="s">
        <v>283</v>
      </c>
      <c r="D3" s="153" t="s">
        <v>284</v>
      </c>
      <c r="E3" s="153" t="s">
        <v>285</v>
      </c>
      <c r="F3" s="153" t="s">
        <v>286</v>
      </c>
      <c r="G3" s="153" t="s">
        <v>287</v>
      </c>
      <c r="H3" s="153" t="s">
        <v>288</v>
      </c>
    </row>
    <row r="4" spans="1:8" s="157" customFormat="1" ht="15.75">
      <c r="A4" s="250" t="s">
        <v>289</v>
      </c>
      <c r="B4" s="154" t="s">
        <v>290</v>
      </c>
      <c r="C4" s="155">
        <v>0</v>
      </c>
      <c r="D4" s="156">
        <v>90</v>
      </c>
      <c r="E4" s="156">
        <v>262</v>
      </c>
      <c r="F4" s="156">
        <v>352</v>
      </c>
      <c r="G4" s="156">
        <f>D4+E4-F4</f>
        <v>0</v>
      </c>
      <c r="H4" s="155">
        <f>C4+F4</f>
        <v>352</v>
      </c>
    </row>
    <row r="5" spans="1:8" s="157" customFormat="1" ht="15.75">
      <c r="A5" s="250"/>
      <c r="B5" s="154" t="s">
        <v>291</v>
      </c>
      <c r="C5" s="155">
        <v>156</v>
      </c>
      <c r="D5" s="156">
        <v>3</v>
      </c>
      <c r="E5" s="156">
        <v>112</v>
      </c>
      <c r="F5" s="156">
        <v>113</v>
      </c>
      <c r="G5" s="156">
        <f>D5+E5-F5</f>
        <v>2</v>
      </c>
      <c r="H5" s="155">
        <v>236</v>
      </c>
    </row>
    <row r="6" spans="1:8" s="157" customFormat="1" ht="31.5">
      <c r="A6" s="250"/>
      <c r="B6" s="154" t="s">
        <v>292</v>
      </c>
      <c r="C6" s="155">
        <v>4</v>
      </c>
      <c r="D6" s="156">
        <v>0</v>
      </c>
      <c r="E6" s="156">
        <v>3</v>
      </c>
      <c r="F6" s="156">
        <v>3</v>
      </c>
      <c r="G6" s="156">
        <f>D6+E6-F6</f>
        <v>0</v>
      </c>
      <c r="H6" s="155">
        <f>C6+F6</f>
        <v>7</v>
      </c>
    </row>
    <row r="7" spans="1:8" s="157" customFormat="1" ht="31.5">
      <c r="A7" s="250"/>
      <c r="B7" s="154" t="s">
        <v>293</v>
      </c>
      <c r="C7" s="155">
        <v>0</v>
      </c>
      <c r="D7" s="156">
        <v>0</v>
      </c>
      <c r="E7" s="156">
        <v>0</v>
      </c>
      <c r="F7" s="156">
        <v>0</v>
      </c>
      <c r="G7" s="156">
        <f>D7+E7-F7</f>
        <v>0</v>
      </c>
      <c r="H7" s="155">
        <f>C7+F7</f>
        <v>0</v>
      </c>
    </row>
    <row r="8" spans="1:8" s="157" customFormat="1" ht="31.5">
      <c r="A8" s="250"/>
      <c r="B8" s="154" t="s">
        <v>294</v>
      </c>
      <c r="C8" s="155">
        <v>14</v>
      </c>
      <c r="D8" s="156">
        <v>1</v>
      </c>
      <c r="E8" s="156">
        <v>3</v>
      </c>
      <c r="F8" s="156">
        <v>4</v>
      </c>
      <c r="G8" s="156">
        <f>D8+E8-F8</f>
        <v>0</v>
      </c>
      <c r="H8" s="155">
        <v>16</v>
      </c>
    </row>
    <row r="9" spans="1:8" s="157" customFormat="1" ht="15.75">
      <c r="A9" s="250"/>
      <c r="B9" s="154" t="s">
        <v>94</v>
      </c>
      <c r="C9" s="156">
        <f aca="true" t="shared" si="0" ref="C9:H9">SUM(C4:C8)</f>
        <v>174</v>
      </c>
      <c r="D9" s="156">
        <f t="shared" si="0"/>
        <v>94</v>
      </c>
      <c r="E9" s="156">
        <f t="shared" si="0"/>
        <v>380</v>
      </c>
      <c r="F9" s="156">
        <f t="shared" si="0"/>
        <v>472</v>
      </c>
      <c r="G9" s="156">
        <f t="shared" si="0"/>
        <v>2</v>
      </c>
      <c r="H9" s="156">
        <f t="shared" si="0"/>
        <v>611</v>
      </c>
    </row>
    <row r="10" spans="1:8" ht="15.75">
      <c r="A10" s="251" t="s">
        <v>295</v>
      </c>
      <c r="B10" s="153" t="s">
        <v>290</v>
      </c>
      <c r="C10" s="156">
        <v>352</v>
      </c>
      <c r="D10" s="156">
        <v>0</v>
      </c>
      <c r="E10" s="156">
        <v>0</v>
      </c>
      <c r="F10" s="156">
        <v>0</v>
      </c>
      <c r="G10" s="156">
        <v>0</v>
      </c>
      <c r="H10" s="155">
        <f>C10+F10</f>
        <v>352</v>
      </c>
    </row>
    <row r="11" spans="1:8" ht="15.75">
      <c r="A11" s="251"/>
      <c r="B11" s="153" t="s">
        <v>291</v>
      </c>
      <c r="C11" s="156">
        <v>236</v>
      </c>
      <c r="D11" s="156">
        <v>2</v>
      </c>
      <c r="E11" s="156">
        <v>0</v>
      </c>
      <c r="F11" s="156">
        <v>0</v>
      </c>
      <c r="G11" s="156">
        <v>0</v>
      </c>
      <c r="H11" s="155">
        <f>C11+F11</f>
        <v>236</v>
      </c>
    </row>
    <row r="12" spans="1:8" ht="31.5">
      <c r="A12" s="251"/>
      <c r="B12" s="153" t="s">
        <v>292</v>
      </c>
      <c r="C12" s="156">
        <v>7</v>
      </c>
      <c r="D12" s="156">
        <v>0</v>
      </c>
      <c r="E12" s="156">
        <v>0</v>
      </c>
      <c r="F12" s="156">
        <v>0</v>
      </c>
      <c r="G12" s="156">
        <v>0</v>
      </c>
      <c r="H12" s="155">
        <f>C12+F12</f>
        <v>7</v>
      </c>
    </row>
    <row r="13" spans="1:8" ht="31.5">
      <c r="A13" s="251"/>
      <c r="B13" s="153" t="s">
        <v>293</v>
      </c>
      <c r="C13" s="156">
        <v>0</v>
      </c>
      <c r="D13" s="156">
        <v>0</v>
      </c>
      <c r="E13" s="156">
        <v>0</v>
      </c>
      <c r="F13" s="156">
        <v>0</v>
      </c>
      <c r="G13" s="156">
        <v>0</v>
      </c>
      <c r="H13" s="155">
        <f>C13+F13</f>
        <v>0</v>
      </c>
    </row>
    <row r="14" spans="1:8" ht="31.5">
      <c r="A14" s="251"/>
      <c r="B14" s="153" t="s">
        <v>294</v>
      </c>
      <c r="C14" s="156">
        <v>16</v>
      </c>
      <c r="D14" s="156">
        <v>0</v>
      </c>
      <c r="E14" s="156">
        <v>0</v>
      </c>
      <c r="F14" s="156">
        <v>0</v>
      </c>
      <c r="G14" s="156">
        <v>0</v>
      </c>
      <c r="H14" s="155">
        <f>C14+F14</f>
        <v>16</v>
      </c>
    </row>
    <row r="15" spans="1:8" ht="15.75">
      <c r="A15" s="251"/>
      <c r="B15" s="153" t="s">
        <v>94</v>
      </c>
      <c r="C15" s="156">
        <f aca="true" t="shared" si="1" ref="C15:H15">SUM(C10:C14)</f>
        <v>611</v>
      </c>
      <c r="D15" s="156">
        <f t="shared" si="1"/>
        <v>2</v>
      </c>
      <c r="E15" s="156">
        <f t="shared" si="1"/>
        <v>0</v>
      </c>
      <c r="F15" s="156">
        <f t="shared" si="1"/>
        <v>0</v>
      </c>
      <c r="G15" s="156">
        <f t="shared" si="1"/>
        <v>0</v>
      </c>
      <c r="H15" s="156">
        <f t="shared" si="1"/>
        <v>611</v>
      </c>
    </row>
    <row r="16" spans="1:8" ht="15.75">
      <c r="A16" s="251" t="s">
        <v>296</v>
      </c>
      <c r="B16" s="153" t="s">
        <v>290</v>
      </c>
      <c r="C16" s="156">
        <v>0</v>
      </c>
      <c r="D16" s="156">
        <v>90</v>
      </c>
      <c r="E16" s="156">
        <f aca="true" t="shared" si="2" ref="E16:F20">E4+E10</f>
        <v>262</v>
      </c>
      <c r="F16" s="156">
        <f t="shared" si="2"/>
        <v>352</v>
      </c>
      <c r="G16" s="156">
        <v>2</v>
      </c>
      <c r="H16" s="155">
        <v>352</v>
      </c>
    </row>
    <row r="17" spans="1:8" ht="15.75">
      <c r="A17" s="251"/>
      <c r="B17" s="153" t="s">
        <v>291</v>
      </c>
      <c r="C17" s="156">
        <v>156</v>
      </c>
      <c r="D17" s="156">
        <v>3</v>
      </c>
      <c r="E17" s="156">
        <f t="shared" si="2"/>
        <v>112</v>
      </c>
      <c r="F17" s="156">
        <f t="shared" si="2"/>
        <v>113</v>
      </c>
      <c r="G17" s="156">
        <v>0</v>
      </c>
      <c r="H17" s="155">
        <v>236</v>
      </c>
    </row>
    <row r="18" spans="1:8" ht="31.5">
      <c r="A18" s="251"/>
      <c r="B18" s="153" t="s">
        <v>292</v>
      </c>
      <c r="C18" s="156">
        <v>4</v>
      </c>
      <c r="D18" s="156">
        <v>0</v>
      </c>
      <c r="E18" s="156">
        <f t="shared" si="2"/>
        <v>3</v>
      </c>
      <c r="F18" s="156">
        <f t="shared" si="2"/>
        <v>3</v>
      </c>
      <c r="G18" s="156">
        <v>0</v>
      </c>
      <c r="H18" s="155">
        <v>7</v>
      </c>
    </row>
    <row r="19" spans="1:8" ht="31.5">
      <c r="A19" s="251"/>
      <c r="B19" s="153" t="s">
        <v>293</v>
      </c>
      <c r="C19" s="156">
        <v>0</v>
      </c>
      <c r="D19" s="156">
        <v>0</v>
      </c>
      <c r="E19" s="156">
        <f t="shared" si="2"/>
        <v>0</v>
      </c>
      <c r="F19" s="156">
        <f t="shared" si="2"/>
        <v>0</v>
      </c>
      <c r="G19" s="156">
        <v>0</v>
      </c>
      <c r="H19" s="155">
        <v>0</v>
      </c>
    </row>
    <row r="20" spans="1:8" ht="31.5">
      <c r="A20" s="251"/>
      <c r="B20" s="153" t="s">
        <v>294</v>
      </c>
      <c r="C20" s="156">
        <v>14</v>
      </c>
      <c r="D20" s="156">
        <v>1</v>
      </c>
      <c r="E20" s="156">
        <f t="shared" si="2"/>
        <v>3</v>
      </c>
      <c r="F20" s="156">
        <f t="shared" si="2"/>
        <v>4</v>
      </c>
      <c r="G20" s="156">
        <v>0</v>
      </c>
      <c r="H20" s="155">
        <v>16</v>
      </c>
    </row>
    <row r="21" spans="1:8" ht="15.75">
      <c r="A21" s="251"/>
      <c r="B21" s="153" t="s">
        <v>94</v>
      </c>
      <c r="C21" s="156">
        <f aca="true" t="shared" si="3" ref="C21:H21">SUM(C16:C20)</f>
        <v>174</v>
      </c>
      <c r="D21" s="156">
        <f t="shared" si="3"/>
        <v>94</v>
      </c>
      <c r="E21" s="156">
        <f t="shared" si="3"/>
        <v>380</v>
      </c>
      <c r="F21" s="156">
        <f t="shared" si="3"/>
        <v>472</v>
      </c>
      <c r="G21" s="156">
        <f t="shared" si="3"/>
        <v>2</v>
      </c>
      <c r="H21" s="156">
        <f t="shared" si="3"/>
        <v>611</v>
      </c>
    </row>
  </sheetData>
  <sheetProtection/>
  <mergeCells count="4">
    <mergeCell ref="B1:G1"/>
    <mergeCell ref="A4:A9"/>
    <mergeCell ref="A10:A15"/>
    <mergeCell ref="A16:A2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AL307"/>
  <sheetViews>
    <sheetView zoomScaleSheetLayoutView="100" zoomScalePageLayoutView="0" workbookViewId="0" topLeftCell="A1">
      <selection activeCell="A5" sqref="A5:E5"/>
    </sheetView>
  </sheetViews>
  <sheetFormatPr defaultColWidth="25.7109375" defaultRowHeight="12.75"/>
  <cols>
    <col min="1" max="1" width="8.421875" style="4" customWidth="1"/>
    <col min="2" max="2" width="25.7109375" style="35" customWidth="1"/>
    <col min="3" max="3" width="25.7109375" style="4" customWidth="1"/>
    <col min="4" max="4" width="20.421875" style="4" bestFit="1" customWidth="1"/>
    <col min="5" max="5" width="22.57421875" style="4" bestFit="1" customWidth="1"/>
    <col min="6" max="16384" width="25.7109375" style="4" customWidth="1"/>
  </cols>
  <sheetData>
    <row r="1" spans="1:5" ht="12.75">
      <c r="A1" s="1"/>
      <c r="B1" s="70"/>
      <c r="C1" s="2"/>
      <c r="D1" s="2"/>
      <c r="E1" s="3"/>
    </row>
    <row r="2" spans="1:5" ht="12.75">
      <c r="A2" s="5"/>
      <c r="B2" s="31"/>
      <c r="C2" s="6"/>
      <c r="D2" s="6"/>
      <c r="E2" s="7"/>
    </row>
    <row r="3" spans="1:6" ht="22.5">
      <c r="A3" s="217" t="s">
        <v>123</v>
      </c>
      <c r="B3" s="211"/>
      <c r="C3" s="211"/>
      <c r="D3" s="211"/>
      <c r="E3" s="211"/>
      <c r="F3" s="27"/>
    </row>
    <row r="4" spans="1:5" ht="18">
      <c r="A4" s="138"/>
      <c r="B4" s="139"/>
      <c r="C4" s="140"/>
      <c r="D4" s="140"/>
      <c r="E4" s="141"/>
    </row>
    <row r="5" spans="1:38" ht="24" customHeight="1">
      <c r="A5" s="258" t="str">
        <f>SoP001!A5</f>
        <v>QUARTER :-2nd (July-18 to Sept-18)</v>
      </c>
      <c r="B5" s="226"/>
      <c r="C5" s="226"/>
      <c r="D5" s="226"/>
      <c r="E5" s="259"/>
      <c r="F5" s="71"/>
      <c r="G5" s="71"/>
      <c r="H5" s="71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8" ht="24" customHeight="1">
      <c r="A6" s="260" t="str">
        <f>SoP001!A6</f>
        <v>YEAR :-2018-19</v>
      </c>
      <c r="B6" s="261"/>
      <c r="C6" s="261"/>
      <c r="D6" s="261"/>
      <c r="E6" s="262"/>
      <c r="F6" s="71"/>
      <c r="G6" s="71"/>
      <c r="H6" s="71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9.5" customHeight="1">
      <c r="A7" s="256" t="s">
        <v>73</v>
      </c>
      <c r="B7" s="195"/>
      <c r="C7" s="195"/>
      <c r="D7" s="195"/>
      <c r="E7" s="257"/>
      <c r="F7" s="71"/>
      <c r="G7" s="71"/>
      <c r="H7" s="71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23.25" customHeight="1">
      <c r="A8" s="256" t="s">
        <v>101</v>
      </c>
      <c r="B8" s="195"/>
      <c r="C8" s="195"/>
      <c r="D8" s="195"/>
      <c r="E8" s="257"/>
      <c r="F8" s="71"/>
      <c r="G8" s="71"/>
      <c r="H8" s="71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48" customHeight="1">
      <c r="A9" s="26" t="s">
        <v>0</v>
      </c>
      <c r="B9" s="72" t="s">
        <v>48</v>
      </c>
      <c r="C9" s="13" t="s">
        <v>49</v>
      </c>
      <c r="D9" s="13" t="s">
        <v>50</v>
      </c>
      <c r="E9" s="14" t="s">
        <v>51</v>
      </c>
      <c r="F9" s="71"/>
      <c r="G9" s="71"/>
      <c r="H9" s="71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30" customHeight="1" thickBot="1">
      <c r="A10" s="255">
        <v>1</v>
      </c>
      <c r="B10" s="33" t="s">
        <v>52</v>
      </c>
      <c r="C10" s="252" t="s">
        <v>70</v>
      </c>
      <c r="D10" s="17" t="s">
        <v>74</v>
      </c>
      <c r="E10" s="76" t="s">
        <v>75</v>
      </c>
      <c r="F10" s="71"/>
      <c r="G10" s="71"/>
      <c r="H10" s="7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30" customHeight="1" thickBot="1">
      <c r="A11" s="255"/>
      <c r="B11" s="33" t="s">
        <v>53</v>
      </c>
      <c r="C11" s="253"/>
      <c r="D11" s="17" t="s">
        <v>74</v>
      </c>
      <c r="E11" s="76" t="s">
        <v>75</v>
      </c>
      <c r="F11" s="71"/>
      <c r="G11" s="71"/>
      <c r="H11" s="71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30" customHeight="1" thickBot="1">
      <c r="A12" s="255"/>
      <c r="B12" s="33" t="s">
        <v>54</v>
      </c>
      <c r="C12" s="253"/>
      <c r="D12" s="17" t="s">
        <v>74</v>
      </c>
      <c r="E12" s="76" t="s">
        <v>75</v>
      </c>
      <c r="F12" s="71"/>
      <c r="G12" s="71"/>
      <c r="H12" s="71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30" customHeight="1" thickBot="1">
      <c r="A13" s="255"/>
      <c r="B13" s="33" t="s">
        <v>72</v>
      </c>
      <c r="C13" s="253"/>
      <c r="D13" s="17" t="s">
        <v>74</v>
      </c>
      <c r="E13" s="76" t="s">
        <v>75</v>
      </c>
      <c r="F13" s="71"/>
      <c r="G13" s="71"/>
      <c r="H13" s="71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30" customHeight="1" thickBot="1">
      <c r="A14" s="255"/>
      <c r="B14" s="33" t="s">
        <v>55</v>
      </c>
      <c r="C14" s="253"/>
      <c r="D14" s="17" t="s">
        <v>74</v>
      </c>
      <c r="E14" s="76" t="s">
        <v>75</v>
      </c>
      <c r="F14" s="71"/>
      <c r="G14" s="71"/>
      <c r="H14" s="71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30" customHeight="1" thickBot="1">
      <c r="A15" s="255"/>
      <c r="B15" s="33" t="s">
        <v>56</v>
      </c>
      <c r="C15" s="253"/>
      <c r="D15" s="17" t="s">
        <v>74</v>
      </c>
      <c r="E15" s="76" t="s">
        <v>75</v>
      </c>
      <c r="F15" s="71"/>
      <c r="G15" s="71"/>
      <c r="H15" s="71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30" customHeight="1" thickBot="1">
      <c r="A16" s="255"/>
      <c r="B16" s="33" t="s">
        <v>57</v>
      </c>
      <c r="C16" s="254"/>
      <c r="D16" s="17" t="s">
        <v>74</v>
      </c>
      <c r="E16" s="76" t="s">
        <v>75</v>
      </c>
      <c r="F16" s="71"/>
      <c r="G16" s="71"/>
      <c r="H16" s="71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43.5" thickBot="1">
      <c r="A17" s="73">
        <v>2</v>
      </c>
      <c r="B17" s="74" t="s">
        <v>58</v>
      </c>
      <c r="C17" s="33" t="s">
        <v>64</v>
      </c>
      <c r="D17" s="17" t="s">
        <v>74</v>
      </c>
      <c r="E17" s="76" t="s">
        <v>75</v>
      </c>
      <c r="F17" s="71"/>
      <c r="G17" s="71"/>
      <c r="H17" s="71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57.75" thickBot="1">
      <c r="A18" s="73">
        <v>3</v>
      </c>
      <c r="B18" s="74" t="s">
        <v>59</v>
      </c>
      <c r="C18" s="33" t="s">
        <v>65</v>
      </c>
      <c r="D18" s="17" t="s">
        <v>74</v>
      </c>
      <c r="E18" s="76" t="s">
        <v>75</v>
      </c>
      <c r="F18" s="71"/>
      <c r="G18" s="71"/>
      <c r="H18" s="71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72" thickBot="1">
      <c r="A19" s="73">
        <v>4</v>
      </c>
      <c r="B19" s="74" t="s">
        <v>60</v>
      </c>
      <c r="C19" s="33" t="s">
        <v>66</v>
      </c>
      <c r="D19" s="17" t="s">
        <v>74</v>
      </c>
      <c r="E19" s="76" t="s">
        <v>75</v>
      </c>
      <c r="F19" s="71"/>
      <c r="G19" s="71"/>
      <c r="H19" s="71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43.5" thickBot="1">
      <c r="A20" s="73">
        <v>5</v>
      </c>
      <c r="B20" s="74" t="s">
        <v>61</v>
      </c>
      <c r="C20" s="33" t="s">
        <v>67</v>
      </c>
      <c r="D20" s="17" t="s">
        <v>74</v>
      </c>
      <c r="E20" s="76" t="s">
        <v>75</v>
      </c>
      <c r="F20" s="71"/>
      <c r="G20" s="71"/>
      <c r="H20" s="71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29.25" thickBot="1">
      <c r="A21" s="73">
        <v>6</v>
      </c>
      <c r="B21" s="74" t="s">
        <v>62</v>
      </c>
      <c r="C21" s="33" t="s">
        <v>68</v>
      </c>
      <c r="D21" s="17" t="s">
        <v>74</v>
      </c>
      <c r="E21" s="76" t="s">
        <v>75</v>
      </c>
      <c r="F21" s="71"/>
      <c r="G21" s="71"/>
      <c r="H21" s="71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29.25" thickBot="1">
      <c r="A22" s="73">
        <v>7</v>
      </c>
      <c r="B22" s="74" t="s">
        <v>63</v>
      </c>
      <c r="C22" s="33" t="s">
        <v>69</v>
      </c>
      <c r="D22" s="17" t="s">
        <v>74</v>
      </c>
      <c r="E22" s="76" t="s">
        <v>75</v>
      </c>
      <c r="F22" s="71"/>
      <c r="G22" s="71"/>
      <c r="H22" s="71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29.25" customHeight="1" thickBot="1">
      <c r="A23" s="16"/>
      <c r="B23" s="75" t="s">
        <v>71</v>
      </c>
      <c r="C23" s="30"/>
      <c r="D23" s="17" t="s">
        <v>74</v>
      </c>
      <c r="E23" s="76" t="s">
        <v>75</v>
      </c>
      <c r="F23" s="71"/>
      <c r="G23" s="71"/>
      <c r="H23" s="71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1:38" ht="14.25">
      <c r="A24" s="8"/>
      <c r="B24" s="34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1:38" ht="14.25">
      <c r="A25" s="8"/>
      <c r="B25" s="34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1:38" ht="14.25">
      <c r="A26" s="8"/>
      <c r="B26" s="3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1:38" ht="14.25">
      <c r="A27" s="8"/>
      <c r="B27" s="34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1:38" ht="14.25">
      <c r="A28" s="8"/>
      <c r="B28" s="34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</row>
    <row r="29" spans="1:38" ht="14.25">
      <c r="A29" s="8"/>
      <c r="B29" s="34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</row>
    <row r="30" spans="1:38" ht="14.25">
      <c r="A30" s="8"/>
      <c r="B30" s="34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</row>
    <row r="31" spans="1:38" ht="14.25">
      <c r="A31" s="8"/>
      <c r="B31" s="34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</row>
    <row r="32" spans="1:38" ht="14.25">
      <c r="A32" s="8"/>
      <c r="B32" s="34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</row>
    <row r="33" spans="1:38" ht="14.25">
      <c r="A33" s="8"/>
      <c r="B33" s="3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4" spans="1:38" ht="14.25">
      <c r="A34" s="8"/>
      <c r="B34" s="3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14.25">
      <c r="A35" s="8"/>
      <c r="B35" s="3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14.25">
      <c r="A36" s="8"/>
      <c r="B36" s="34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14.25">
      <c r="A37" s="8"/>
      <c r="B37" s="34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ht="14.25">
      <c r="A38" s="8"/>
      <c r="B38" s="34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38" ht="14.25">
      <c r="A39" s="8"/>
      <c r="B39" s="34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</row>
    <row r="40" spans="1:38" ht="14.25">
      <c r="A40" s="8"/>
      <c r="B40" s="34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</row>
    <row r="41" spans="1:38" ht="14.25">
      <c r="A41" s="8"/>
      <c r="B41" s="34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</row>
    <row r="42" spans="1:38" ht="14.25">
      <c r="A42" s="8"/>
      <c r="B42" s="3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</row>
    <row r="43" spans="1:38" ht="14.25">
      <c r="A43" s="8"/>
      <c r="B43" s="34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</row>
    <row r="44" spans="1:38" ht="14.25">
      <c r="A44" s="8"/>
      <c r="B44" s="34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</row>
    <row r="45" spans="1:38" ht="14.25">
      <c r="A45" s="8"/>
      <c r="B45" s="34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</row>
    <row r="46" spans="1:38" ht="14.25">
      <c r="A46" s="8"/>
      <c r="B46" s="34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1:38" ht="14.25">
      <c r="A47" s="8"/>
      <c r="B47" s="34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1:38" ht="14.25">
      <c r="A48" s="8"/>
      <c r="B48" s="34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</row>
    <row r="49" spans="1:38" ht="14.25">
      <c r="A49" s="8"/>
      <c r="B49" s="34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</row>
    <row r="50" spans="1:38" ht="14.25">
      <c r="A50" s="8"/>
      <c r="B50" s="34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</row>
    <row r="51" spans="1:38" ht="14.25">
      <c r="A51" s="8"/>
      <c r="B51" s="34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</row>
    <row r="52" spans="1:38" ht="14.25">
      <c r="A52" s="8"/>
      <c r="B52" s="34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</row>
    <row r="53" spans="1:38" ht="14.25">
      <c r="A53" s="8"/>
      <c r="B53" s="34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</row>
    <row r="54" spans="1:38" ht="14.25">
      <c r="A54" s="8"/>
      <c r="B54" s="34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</row>
    <row r="55" spans="1:38" ht="14.25">
      <c r="A55" s="8"/>
      <c r="B55" s="34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</row>
    <row r="56" spans="1:38" ht="14.25">
      <c r="A56" s="8"/>
      <c r="B56" s="34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</row>
    <row r="57" spans="1:38" ht="14.25">
      <c r="A57" s="8"/>
      <c r="B57" s="34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</row>
    <row r="58" spans="1:38" ht="14.25">
      <c r="A58" s="8"/>
      <c r="B58" s="34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</row>
    <row r="59" spans="1:38" ht="14.25">
      <c r="A59" s="8"/>
      <c r="B59" s="34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</row>
    <row r="60" spans="1:38" ht="14.25">
      <c r="A60" s="8"/>
      <c r="B60" s="34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</row>
    <row r="61" spans="1:38" ht="14.25">
      <c r="A61" s="8"/>
      <c r="B61" s="34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</row>
    <row r="62" spans="1:38" ht="14.25">
      <c r="A62" s="8"/>
      <c r="B62" s="34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</row>
    <row r="63" spans="1:38" ht="14.25">
      <c r="A63" s="8"/>
      <c r="B63" s="34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</row>
    <row r="64" spans="1:38" ht="14.25">
      <c r="A64" s="8"/>
      <c r="B64" s="34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</row>
    <row r="65" spans="1:38" ht="14.25">
      <c r="A65" s="8"/>
      <c r="B65" s="34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</row>
    <row r="66" spans="1:38" ht="14.25">
      <c r="A66" s="8"/>
      <c r="B66" s="34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</row>
    <row r="67" spans="1:38" ht="14.25">
      <c r="A67" s="8"/>
      <c r="B67" s="34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</row>
    <row r="68" spans="1:38" ht="14.25">
      <c r="A68" s="8"/>
      <c r="B68" s="34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</row>
    <row r="69" spans="1:38" ht="14.25">
      <c r="A69" s="8"/>
      <c r="B69" s="34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</row>
    <row r="70" spans="1:38" ht="14.25">
      <c r="A70" s="8"/>
      <c r="B70" s="34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</row>
    <row r="71" spans="1:38" ht="14.25">
      <c r="A71" s="8"/>
      <c r="B71" s="34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</row>
    <row r="72" spans="1:38" ht="14.25">
      <c r="A72" s="8"/>
      <c r="B72" s="34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</row>
    <row r="73" spans="1:38" ht="14.25">
      <c r="A73" s="8"/>
      <c r="B73" s="34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</row>
    <row r="74" spans="1:38" ht="14.25">
      <c r="A74" s="8"/>
      <c r="B74" s="34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</row>
    <row r="75" spans="1:38" ht="14.25">
      <c r="A75" s="8"/>
      <c r="B75" s="34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</row>
    <row r="76" spans="1:38" ht="14.25">
      <c r="A76" s="8"/>
      <c r="B76" s="34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</row>
    <row r="77" spans="1:38" ht="14.25">
      <c r="A77" s="8"/>
      <c r="B77" s="34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</row>
    <row r="78" spans="1:38" ht="14.25">
      <c r="A78" s="8"/>
      <c r="B78" s="34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</row>
    <row r="79" spans="1:38" ht="14.25">
      <c r="A79" s="8"/>
      <c r="B79" s="34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</row>
    <row r="80" spans="1:38" ht="14.25">
      <c r="A80" s="8"/>
      <c r="B80" s="34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</row>
    <row r="81" spans="1:38" ht="14.25">
      <c r="A81" s="8"/>
      <c r="B81" s="34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</row>
    <row r="82" spans="1:38" ht="14.25">
      <c r="A82" s="8"/>
      <c r="B82" s="34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</row>
    <row r="83" spans="1:38" ht="14.25">
      <c r="A83" s="8"/>
      <c r="B83" s="34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</row>
    <row r="84" spans="1:38" ht="14.25">
      <c r="A84" s="8"/>
      <c r="B84" s="34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</row>
    <row r="85" spans="1:38" ht="14.25">
      <c r="A85" s="8"/>
      <c r="B85" s="34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</row>
    <row r="86" spans="1:38" ht="14.25">
      <c r="A86" s="8"/>
      <c r="B86" s="34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</row>
    <row r="87" spans="1:38" ht="14.25">
      <c r="A87" s="8"/>
      <c r="B87" s="34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</row>
    <row r="88" spans="1:38" ht="14.25">
      <c r="A88" s="8"/>
      <c r="B88" s="34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</row>
    <row r="89" spans="1:38" ht="14.25">
      <c r="A89" s="8"/>
      <c r="B89" s="34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</row>
    <row r="90" spans="1:38" ht="14.25">
      <c r="A90" s="8"/>
      <c r="B90" s="34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</row>
    <row r="91" spans="1:38" ht="14.25">
      <c r="A91" s="8"/>
      <c r="B91" s="34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</row>
    <row r="92" spans="1:38" ht="14.25">
      <c r="A92" s="8"/>
      <c r="B92" s="34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</row>
    <row r="93" spans="1:38" ht="14.25">
      <c r="A93" s="8"/>
      <c r="B93" s="34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</row>
    <row r="94" spans="1:38" ht="14.25">
      <c r="A94" s="8"/>
      <c r="B94" s="34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</row>
    <row r="95" spans="1:38" ht="14.25">
      <c r="A95" s="8"/>
      <c r="B95" s="34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</row>
    <row r="96" spans="1:38" ht="14.25">
      <c r="A96" s="8"/>
      <c r="B96" s="34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</row>
    <row r="97" spans="1:38" ht="14.25">
      <c r="A97" s="8"/>
      <c r="B97" s="34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</row>
    <row r="98" spans="1:38" ht="14.25">
      <c r="A98" s="8"/>
      <c r="B98" s="34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</row>
    <row r="99" spans="1:38" ht="14.25">
      <c r="A99" s="8"/>
      <c r="B99" s="34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</row>
    <row r="100" spans="1:38" ht="14.25">
      <c r="A100" s="8"/>
      <c r="B100" s="34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</row>
    <row r="101" spans="1:38" ht="14.25">
      <c r="A101" s="8"/>
      <c r="B101" s="34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</row>
    <row r="102" spans="1:38" ht="14.25">
      <c r="A102" s="8"/>
      <c r="B102" s="34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</row>
    <row r="103" spans="1:38" ht="14.25">
      <c r="A103" s="8"/>
      <c r="B103" s="34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</row>
    <row r="104" spans="1:38" ht="14.25">
      <c r="A104" s="8"/>
      <c r="B104" s="34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</row>
    <row r="105" spans="1:38" ht="14.25">
      <c r="A105" s="8"/>
      <c r="B105" s="34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</row>
    <row r="106" spans="1:38" ht="14.25">
      <c r="A106" s="8"/>
      <c r="B106" s="34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</row>
    <row r="107" spans="1:38" ht="14.25">
      <c r="A107" s="8"/>
      <c r="B107" s="34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</row>
    <row r="108" spans="1:38" ht="14.25">
      <c r="A108" s="8"/>
      <c r="B108" s="34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</row>
    <row r="109" spans="1:38" ht="14.25">
      <c r="A109" s="8"/>
      <c r="B109" s="34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</row>
    <row r="110" spans="1:38" ht="14.25">
      <c r="A110" s="8"/>
      <c r="B110" s="34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</row>
    <row r="111" spans="1:38" ht="14.25">
      <c r="A111" s="8"/>
      <c r="B111" s="34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</row>
    <row r="112" spans="1:38" ht="14.25">
      <c r="A112" s="8"/>
      <c r="B112" s="34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</row>
    <row r="113" spans="1:38" ht="14.25">
      <c r="A113" s="8"/>
      <c r="B113" s="34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</row>
    <row r="114" spans="1:38" ht="14.25">
      <c r="A114" s="8"/>
      <c r="B114" s="34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</row>
    <row r="115" spans="1:38" ht="14.25">
      <c r="A115" s="8"/>
      <c r="B115" s="34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</row>
    <row r="116" spans="1:38" ht="14.25">
      <c r="A116" s="8"/>
      <c r="B116" s="34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</row>
    <row r="117" spans="1:38" ht="14.25">
      <c r="A117" s="8"/>
      <c r="B117" s="34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</row>
    <row r="118" spans="1:38" ht="14.25">
      <c r="A118" s="8"/>
      <c r="B118" s="34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</row>
    <row r="119" spans="1:38" ht="14.25">
      <c r="A119" s="8"/>
      <c r="B119" s="34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</row>
    <row r="120" spans="1:38" ht="14.25">
      <c r="A120" s="8"/>
      <c r="B120" s="34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</row>
    <row r="121" spans="1:38" ht="14.25">
      <c r="A121" s="8"/>
      <c r="B121" s="34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</row>
    <row r="122" spans="1:38" ht="14.25">
      <c r="A122" s="8"/>
      <c r="B122" s="34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</row>
    <row r="123" spans="1:38" ht="14.25">
      <c r="A123" s="8"/>
      <c r="B123" s="34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</row>
    <row r="124" spans="1:38" ht="14.25">
      <c r="A124" s="8"/>
      <c r="B124" s="34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</row>
    <row r="125" spans="1:38" ht="14.25">
      <c r="A125" s="8"/>
      <c r="B125" s="34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</row>
    <row r="126" spans="1:38" ht="14.25">
      <c r="A126" s="8"/>
      <c r="B126" s="34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</row>
    <row r="127" spans="1:38" ht="14.25">
      <c r="A127" s="8"/>
      <c r="B127" s="34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</row>
    <row r="128" spans="1:38" ht="14.25">
      <c r="A128" s="8"/>
      <c r="B128" s="34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</row>
    <row r="129" spans="1:38" ht="14.25">
      <c r="A129" s="8"/>
      <c r="B129" s="34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</row>
    <row r="130" spans="1:38" ht="14.25">
      <c r="A130" s="8"/>
      <c r="B130" s="34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</row>
    <row r="131" spans="1:38" ht="14.25">
      <c r="A131" s="8"/>
      <c r="B131" s="34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</row>
    <row r="132" spans="1:38" ht="14.25">
      <c r="A132" s="8"/>
      <c r="B132" s="34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</row>
    <row r="133" spans="1:38" ht="14.25">
      <c r="A133" s="8"/>
      <c r="B133" s="34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</row>
    <row r="134" spans="1:38" ht="14.25">
      <c r="A134" s="8"/>
      <c r="B134" s="34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</row>
    <row r="135" spans="1:38" ht="14.25">
      <c r="A135" s="8"/>
      <c r="B135" s="34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</row>
    <row r="136" spans="1:38" ht="14.25">
      <c r="A136" s="8"/>
      <c r="B136" s="34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</row>
    <row r="137" spans="1:38" ht="14.25">
      <c r="A137" s="8"/>
      <c r="B137" s="34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</row>
    <row r="138" spans="1:38" ht="14.25">
      <c r="A138" s="8"/>
      <c r="B138" s="34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</row>
    <row r="139" spans="1:38" ht="14.25">
      <c r="A139" s="8"/>
      <c r="B139" s="34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</row>
    <row r="140" spans="1:38" ht="14.25">
      <c r="A140" s="8"/>
      <c r="B140" s="34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</row>
    <row r="141" spans="1:38" ht="14.25">
      <c r="A141" s="8"/>
      <c r="B141" s="34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</row>
    <row r="142" spans="1:38" ht="14.25">
      <c r="A142" s="8"/>
      <c r="B142" s="34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</row>
    <row r="143" spans="1:38" ht="14.25">
      <c r="A143" s="8"/>
      <c r="B143" s="34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</row>
    <row r="144" spans="1:38" ht="14.25">
      <c r="A144" s="8"/>
      <c r="B144" s="34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</row>
    <row r="145" spans="1:38" ht="14.25">
      <c r="A145" s="8"/>
      <c r="B145" s="34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</row>
    <row r="146" spans="1:38" ht="14.25">
      <c r="A146" s="8"/>
      <c r="B146" s="34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</row>
    <row r="147" spans="1:38" ht="14.25">
      <c r="A147" s="8"/>
      <c r="B147" s="34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</row>
    <row r="148" spans="1:38" ht="14.25">
      <c r="A148" s="8"/>
      <c r="B148" s="34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</row>
    <row r="149" spans="1:38" ht="14.25">
      <c r="A149" s="8"/>
      <c r="B149" s="34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</row>
    <row r="150" spans="1:38" ht="14.25">
      <c r="A150" s="8"/>
      <c r="B150" s="34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</row>
    <row r="151" spans="1:38" ht="14.25">
      <c r="A151" s="8"/>
      <c r="B151" s="34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</row>
    <row r="152" spans="1:38" ht="14.25">
      <c r="A152" s="8"/>
      <c r="B152" s="34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</row>
    <row r="153" spans="1:38" ht="14.25">
      <c r="A153" s="8"/>
      <c r="B153" s="34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</row>
    <row r="154" spans="1:38" ht="14.25">
      <c r="A154" s="8"/>
      <c r="B154" s="34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</row>
    <row r="155" spans="1:38" ht="14.25">
      <c r="A155" s="8"/>
      <c r="B155" s="34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</row>
    <row r="156" spans="1:38" ht="14.25">
      <c r="A156" s="8"/>
      <c r="B156" s="34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</row>
    <row r="157" spans="1:38" ht="14.25">
      <c r="A157" s="8"/>
      <c r="B157" s="34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</row>
    <row r="158" spans="1:38" ht="14.25">
      <c r="A158" s="8"/>
      <c r="B158" s="34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</row>
    <row r="159" spans="1:38" ht="14.25">
      <c r="A159" s="8"/>
      <c r="B159" s="34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</row>
    <row r="160" spans="1:38" ht="14.25">
      <c r="A160" s="8"/>
      <c r="B160" s="34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</row>
    <row r="161" spans="1:38" ht="14.25">
      <c r="A161" s="8"/>
      <c r="B161" s="34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</row>
    <row r="162" spans="1:38" ht="14.25">
      <c r="A162" s="8"/>
      <c r="B162" s="34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</row>
    <row r="163" spans="1:38" ht="14.25">
      <c r="A163" s="8"/>
      <c r="B163" s="34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</row>
    <row r="164" spans="1:38" ht="14.25">
      <c r="A164" s="8"/>
      <c r="B164" s="34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</row>
    <row r="165" spans="1:38" ht="14.25">
      <c r="A165" s="8"/>
      <c r="B165" s="34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</row>
    <row r="166" spans="1:38" ht="14.25">
      <c r="A166" s="8"/>
      <c r="B166" s="34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</row>
    <row r="167" spans="1:38" ht="14.25">
      <c r="A167" s="8"/>
      <c r="B167" s="34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</row>
    <row r="168" spans="1:38" ht="14.25">
      <c r="A168" s="8"/>
      <c r="B168" s="34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</row>
    <row r="169" spans="1:38" ht="14.25">
      <c r="A169" s="8"/>
      <c r="B169" s="34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</row>
    <row r="170" spans="1:38" ht="14.25">
      <c r="A170" s="8"/>
      <c r="B170" s="34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</row>
    <row r="171" spans="1:38" ht="14.25">
      <c r="A171" s="8"/>
      <c r="B171" s="34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</row>
    <row r="172" spans="1:38" ht="14.25">
      <c r="A172" s="8"/>
      <c r="B172" s="34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</row>
    <row r="173" spans="1:38" ht="14.25">
      <c r="A173" s="8"/>
      <c r="B173" s="34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</row>
    <row r="174" spans="1:38" ht="14.25">
      <c r="A174" s="8"/>
      <c r="B174" s="34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</row>
    <row r="175" spans="1:38" ht="14.25">
      <c r="A175" s="8"/>
      <c r="B175" s="34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</row>
    <row r="176" spans="1:38" ht="14.25">
      <c r="A176" s="8"/>
      <c r="B176" s="34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</row>
    <row r="177" spans="1:38" ht="14.25">
      <c r="A177" s="8"/>
      <c r="B177" s="34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</row>
    <row r="178" spans="1:38" ht="14.25">
      <c r="A178" s="8"/>
      <c r="B178" s="34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</row>
    <row r="179" spans="1:38" ht="14.25">
      <c r="A179" s="8"/>
      <c r="B179" s="34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</row>
    <row r="180" spans="1:38" ht="14.25">
      <c r="A180" s="8"/>
      <c r="B180" s="34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</row>
    <row r="181" spans="1:38" ht="14.25">
      <c r="A181" s="8"/>
      <c r="B181" s="34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</row>
    <row r="182" spans="1:38" ht="14.25">
      <c r="A182" s="8"/>
      <c r="B182" s="34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</row>
    <row r="183" spans="1:38" ht="14.25">
      <c r="A183" s="8"/>
      <c r="B183" s="34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</row>
    <row r="184" spans="1:38" ht="14.25">
      <c r="A184" s="8"/>
      <c r="B184" s="34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</row>
    <row r="185" spans="1:38" ht="14.25">
      <c r="A185" s="8"/>
      <c r="B185" s="34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</row>
    <row r="186" spans="1:38" ht="14.25">
      <c r="A186" s="8"/>
      <c r="B186" s="34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</row>
    <row r="187" spans="1:38" ht="14.25">
      <c r="A187" s="8"/>
      <c r="B187" s="34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</row>
    <row r="188" spans="1:38" ht="14.25">
      <c r="A188" s="8"/>
      <c r="B188" s="34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</row>
    <row r="189" spans="1:38" ht="14.25">
      <c r="A189" s="8"/>
      <c r="B189" s="34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</row>
    <row r="190" spans="1:38" ht="14.25">
      <c r="A190" s="8"/>
      <c r="B190" s="34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</row>
    <row r="191" spans="1:38" ht="14.25">
      <c r="A191" s="8"/>
      <c r="B191" s="34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</row>
    <row r="192" spans="1:38" ht="14.25">
      <c r="A192" s="8"/>
      <c r="B192" s="34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</row>
    <row r="193" spans="1:38" ht="14.25">
      <c r="A193" s="8"/>
      <c r="B193" s="34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</row>
    <row r="194" spans="1:38" ht="14.25">
      <c r="A194" s="8"/>
      <c r="B194" s="34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</row>
    <row r="195" spans="1:38" ht="14.25">
      <c r="A195" s="8"/>
      <c r="B195" s="34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</row>
    <row r="196" spans="1:38" ht="14.25">
      <c r="A196" s="8"/>
      <c r="B196" s="34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</row>
    <row r="197" spans="1:38" ht="14.25">
      <c r="A197" s="8"/>
      <c r="B197" s="34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</row>
    <row r="198" spans="1:38" ht="14.25">
      <c r="A198" s="8"/>
      <c r="B198" s="34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</row>
    <row r="199" spans="1:38" ht="14.25">
      <c r="A199" s="8"/>
      <c r="B199" s="34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</row>
    <row r="200" spans="1:38" ht="14.25">
      <c r="A200" s="8"/>
      <c r="B200" s="34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</row>
    <row r="201" spans="1:38" ht="14.25">
      <c r="A201" s="8"/>
      <c r="B201" s="34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</row>
    <row r="202" spans="1:38" ht="14.25">
      <c r="A202" s="8"/>
      <c r="B202" s="34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</row>
    <row r="203" spans="1:38" ht="14.25">
      <c r="A203" s="8"/>
      <c r="B203" s="34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</row>
    <row r="204" spans="1:38" ht="14.25">
      <c r="A204" s="8"/>
      <c r="B204" s="34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</row>
    <row r="205" spans="1:38" ht="14.25">
      <c r="A205" s="8"/>
      <c r="B205" s="34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</row>
    <row r="206" spans="1:38" ht="14.25">
      <c r="A206" s="8"/>
      <c r="B206" s="34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</row>
    <row r="207" spans="1:38" ht="14.25">
      <c r="A207" s="8"/>
      <c r="B207" s="34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</row>
    <row r="208" spans="1:38" ht="14.25">
      <c r="A208" s="8"/>
      <c r="B208" s="34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</row>
    <row r="209" spans="1:38" ht="14.25">
      <c r="A209" s="8"/>
      <c r="B209" s="34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</row>
    <row r="210" spans="1:38" ht="14.25">
      <c r="A210" s="8"/>
      <c r="B210" s="34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</row>
    <row r="211" spans="1:38" ht="14.25">
      <c r="A211" s="8"/>
      <c r="B211" s="34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</row>
    <row r="212" spans="1:38" ht="14.25">
      <c r="A212" s="8"/>
      <c r="B212" s="34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</row>
    <row r="213" spans="1:38" ht="14.25">
      <c r="A213" s="8"/>
      <c r="B213" s="34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</row>
    <row r="214" spans="1:38" ht="14.25">
      <c r="A214" s="8"/>
      <c r="B214" s="34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</row>
    <row r="215" spans="1:38" ht="14.25">
      <c r="A215" s="8"/>
      <c r="B215" s="34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</row>
    <row r="216" spans="1:38" ht="14.25">
      <c r="A216" s="8"/>
      <c r="B216" s="34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</row>
    <row r="217" spans="1:38" ht="14.25">
      <c r="A217" s="8"/>
      <c r="B217" s="34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</row>
    <row r="218" spans="1:38" ht="14.25">
      <c r="A218" s="8"/>
      <c r="B218" s="34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</row>
    <row r="219" spans="1:38" ht="14.25">
      <c r="A219" s="8"/>
      <c r="B219" s="34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</row>
    <row r="220" spans="1:38" ht="14.25">
      <c r="A220" s="8"/>
      <c r="B220" s="34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</row>
    <row r="221" spans="1:38" ht="14.25">
      <c r="A221" s="8"/>
      <c r="B221" s="34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</row>
    <row r="222" spans="1:38" ht="14.25">
      <c r="A222" s="8"/>
      <c r="B222" s="34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</row>
    <row r="223" spans="1:38" ht="14.25">
      <c r="A223" s="8"/>
      <c r="B223" s="34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</row>
    <row r="224" spans="1:38" ht="14.25">
      <c r="A224" s="8"/>
      <c r="B224" s="34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</row>
    <row r="225" spans="1:38" ht="14.25">
      <c r="A225" s="8"/>
      <c r="B225" s="34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</row>
    <row r="226" spans="1:38" ht="14.25">
      <c r="A226" s="8"/>
      <c r="B226" s="34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</row>
    <row r="227" spans="1:38" ht="14.25">
      <c r="A227" s="8"/>
      <c r="B227" s="34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</row>
    <row r="228" spans="1:38" ht="14.25">
      <c r="A228" s="8"/>
      <c r="B228" s="34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</row>
    <row r="229" spans="1:38" ht="14.25">
      <c r="A229" s="8"/>
      <c r="B229" s="34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</row>
    <row r="230" spans="1:38" ht="14.25">
      <c r="A230" s="8"/>
      <c r="B230" s="34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</row>
    <row r="231" spans="1:38" ht="14.25">
      <c r="A231" s="8"/>
      <c r="B231" s="34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</row>
    <row r="232" spans="1:38" ht="14.25">
      <c r="A232" s="8"/>
      <c r="B232" s="34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</row>
    <row r="233" spans="1:38" ht="14.25">
      <c r="A233" s="8"/>
      <c r="B233" s="34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</row>
    <row r="234" spans="1:38" ht="14.25">
      <c r="A234" s="8"/>
      <c r="B234" s="34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</row>
    <row r="235" spans="1:38" ht="14.25">
      <c r="A235" s="8"/>
      <c r="B235" s="34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</row>
    <row r="236" spans="1:38" ht="14.25">
      <c r="A236" s="8"/>
      <c r="B236" s="34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</row>
    <row r="237" spans="1:38" ht="14.25">
      <c r="A237" s="8"/>
      <c r="B237" s="34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</row>
    <row r="238" spans="1:38" ht="14.25">
      <c r="A238" s="8"/>
      <c r="B238" s="34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</row>
    <row r="239" spans="1:38" ht="14.25">
      <c r="A239" s="8"/>
      <c r="B239" s="34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</row>
    <row r="240" spans="1:38" ht="14.25">
      <c r="A240" s="8"/>
      <c r="B240" s="34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</row>
    <row r="241" spans="1:38" ht="14.25">
      <c r="A241" s="8"/>
      <c r="B241" s="34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</row>
    <row r="242" spans="1:38" ht="14.25">
      <c r="A242" s="8"/>
      <c r="B242" s="34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</row>
    <row r="243" spans="1:38" ht="14.25">
      <c r="A243" s="8"/>
      <c r="B243" s="34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</row>
    <row r="244" spans="1:38" ht="14.25">
      <c r="A244" s="8"/>
      <c r="B244" s="34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</row>
    <row r="245" spans="1:38" ht="14.25">
      <c r="A245" s="8"/>
      <c r="B245" s="34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</row>
    <row r="246" spans="1:38" ht="14.25">
      <c r="A246" s="8"/>
      <c r="B246" s="34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</row>
    <row r="247" spans="1:38" ht="14.25">
      <c r="A247" s="8"/>
      <c r="B247" s="34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</row>
    <row r="248" spans="1:38" ht="14.25">
      <c r="A248" s="8"/>
      <c r="B248" s="34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</row>
    <row r="249" spans="1:38" ht="14.25">
      <c r="A249" s="8"/>
      <c r="B249" s="34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</row>
    <row r="250" spans="1:38" ht="14.25">
      <c r="A250" s="8"/>
      <c r="B250" s="34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</row>
    <row r="251" spans="1:38" ht="14.25">
      <c r="A251" s="8"/>
      <c r="B251" s="34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</row>
    <row r="252" spans="1:38" ht="14.25">
      <c r="A252" s="8"/>
      <c r="B252" s="34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</row>
    <row r="253" spans="1:38" ht="14.25">
      <c r="A253" s="8"/>
      <c r="B253" s="34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</row>
    <row r="254" spans="1:38" ht="14.25">
      <c r="A254" s="8"/>
      <c r="B254" s="34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</row>
    <row r="255" spans="1:38" ht="14.25">
      <c r="A255" s="8"/>
      <c r="B255" s="34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</row>
    <row r="256" spans="1:38" ht="14.25">
      <c r="A256" s="8"/>
      <c r="B256" s="34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</row>
    <row r="257" spans="1:38" ht="14.25">
      <c r="A257" s="8"/>
      <c r="B257" s="34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</row>
    <row r="258" spans="1:38" ht="14.25">
      <c r="A258" s="8"/>
      <c r="B258" s="34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</row>
    <row r="259" spans="1:38" ht="14.25">
      <c r="A259" s="8"/>
      <c r="B259" s="34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</row>
    <row r="260" spans="1:38" ht="14.25">
      <c r="A260" s="8"/>
      <c r="B260" s="34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</row>
    <row r="261" spans="1:38" ht="14.25">
      <c r="A261" s="8"/>
      <c r="B261" s="34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</row>
    <row r="262" spans="1:38" ht="14.25">
      <c r="A262" s="8"/>
      <c r="B262" s="34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</row>
    <row r="263" spans="1:38" ht="14.25">
      <c r="A263" s="8"/>
      <c r="B263" s="34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</row>
    <row r="264" spans="1:38" ht="14.25">
      <c r="A264" s="8"/>
      <c r="B264" s="34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</row>
    <row r="265" spans="1:38" ht="14.25">
      <c r="A265" s="8"/>
      <c r="B265" s="34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</row>
    <row r="266" spans="1:38" ht="14.25">
      <c r="A266" s="8"/>
      <c r="B266" s="34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</row>
    <row r="267" spans="1:38" ht="14.25">
      <c r="A267" s="8"/>
      <c r="B267" s="34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</row>
    <row r="268" spans="1:38" ht="14.25">
      <c r="A268" s="8"/>
      <c r="B268" s="34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</row>
    <row r="269" spans="1:38" ht="14.25">
      <c r="A269" s="8"/>
      <c r="B269" s="34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</row>
    <row r="270" spans="1:38" ht="14.25">
      <c r="A270" s="8"/>
      <c r="B270" s="34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</row>
    <row r="271" spans="1:38" ht="14.25">
      <c r="A271" s="8"/>
      <c r="B271" s="34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</row>
    <row r="272" spans="1:38" ht="14.25">
      <c r="A272" s="8"/>
      <c r="B272" s="34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</row>
    <row r="273" spans="1:38" ht="14.25">
      <c r="A273" s="8"/>
      <c r="B273" s="34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</row>
    <row r="274" spans="1:38" ht="14.25">
      <c r="A274" s="8"/>
      <c r="B274" s="34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</row>
    <row r="275" spans="1:38" ht="14.25">
      <c r="A275" s="8"/>
      <c r="B275" s="34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</row>
    <row r="276" spans="1:38" ht="14.25">
      <c r="A276" s="8"/>
      <c r="B276" s="34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</row>
    <row r="277" spans="1:38" ht="14.25">
      <c r="A277" s="8"/>
      <c r="B277" s="34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</row>
    <row r="278" spans="1:38" ht="14.25">
      <c r="A278" s="8"/>
      <c r="B278" s="34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</row>
    <row r="279" spans="1:38" ht="14.25">
      <c r="A279" s="8"/>
      <c r="B279" s="34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</row>
    <row r="280" spans="1:38" ht="14.25">
      <c r="A280" s="8"/>
      <c r="B280" s="34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</row>
    <row r="281" spans="1:38" ht="14.25">
      <c r="A281" s="8"/>
      <c r="B281" s="34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</row>
    <row r="282" spans="1:38" ht="14.25">
      <c r="A282" s="8"/>
      <c r="B282" s="34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</row>
    <row r="283" spans="1:38" ht="14.25">
      <c r="A283" s="8"/>
      <c r="B283" s="34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</row>
    <row r="284" spans="1:38" ht="14.25">
      <c r="A284" s="8"/>
      <c r="B284" s="34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</row>
    <row r="285" spans="1:38" ht="14.25">
      <c r="A285" s="8"/>
      <c r="B285" s="34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</row>
    <row r="286" spans="1:38" ht="14.25">
      <c r="A286" s="8"/>
      <c r="B286" s="34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</row>
    <row r="287" spans="1:38" ht="14.25">
      <c r="A287" s="8"/>
      <c r="B287" s="34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</row>
    <row r="288" spans="1:38" ht="14.25">
      <c r="A288" s="8"/>
      <c r="B288" s="34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</row>
    <row r="289" spans="1:38" ht="14.25">
      <c r="A289" s="8"/>
      <c r="B289" s="34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</row>
    <row r="290" spans="1:38" ht="14.25">
      <c r="A290" s="8"/>
      <c r="B290" s="34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</row>
    <row r="291" spans="1:38" ht="14.25">
      <c r="A291" s="8"/>
      <c r="B291" s="34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</row>
    <row r="292" spans="1:38" ht="14.25">
      <c r="A292" s="8"/>
      <c r="B292" s="34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</row>
    <row r="293" spans="1:38" ht="14.25">
      <c r="A293" s="8"/>
      <c r="B293" s="34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</row>
    <row r="294" spans="1:38" ht="14.25">
      <c r="A294" s="8"/>
      <c r="B294" s="34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</row>
    <row r="295" spans="1:38" ht="14.25">
      <c r="A295" s="8"/>
      <c r="B295" s="34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</row>
    <row r="296" spans="1:38" ht="14.25">
      <c r="A296" s="8"/>
      <c r="B296" s="34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</row>
    <row r="297" spans="1:38" ht="14.25">
      <c r="A297" s="8"/>
      <c r="B297" s="34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</row>
    <row r="298" spans="1:38" ht="14.25">
      <c r="A298" s="8"/>
      <c r="B298" s="34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</row>
    <row r="299" spans="1:38" ht="14.25">
      <c r="A299" s="8"/>
      <c r="B299" s="34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</row>
    <row r="300" spans="1:38" ht="14.25">
      <c r="A300" s="8"/>
      <c r="B300" s="34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</row>
    <row r="301" spans="1:38" ht="14.25">
      <c r="A301" s="8"/>
      <c r="B301" s="34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</row>
    <row r="302" spans="1:38" ht="14.25">
      <c r="A302" s="8"/>
      <c r="B302" s="34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</row>
    <row r="303" spans="1:38" ht="14.25">
      <c r="A303" s="8"/>
      <c r="B303" s="34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</row>
    <row r="304" spans="1:38" ht="14.25">
      <c r="A304" s="8"/>
      <c r="B304" s="34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</row>
    <row r="305" spans="1:38" ht="14.25">
      <c r="A305" s="8"/>
      <c r="B305" s="34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</row>
    <row r="306" spans="1:38" ht="14.25">
      <c r="A306" s="8"/>
      <c r="B306" s="34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</row>
    <row r="307" spans="1:38" ht="14.25">
      <c r="A307" s="8"/>
      <c r="B307" s="34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</row>
  </sheetData>
  <sheetProtection/>
  <mergeCells count="7">
    <mergeCell ref="A3:E3"/>
    <mergeCell ref="C10:C16"/>
    <mergeCell ref="A10:A16"/>
    <mergeCell ref="A7:E7"/>
    <mergeCell ref="A8:E8"/>
    <mergeCell ref="A5:E5"/>
    <mergeCell ref="A6:E6"/>
  </mergeCells>
  <printOptions horizontalCentered="1" verticalCentered="1"/>
  <pageMargins left="0" right="0" top="0" bottom="0" header="0" footer="0"/>
  <pageSetup horizontalDpi="600" verticalDpi="600" orientation="portrait" paperSize="9" scale="90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F127"/>
  <sheetViews>
    <sheetView zoomScaleSheetLayoutView="85" zoomScalePageLayoutView="0" workbookViewId="0" topLeftCell="A16">
      <selection activeCell="J10" sqref="J10:J11"/>
    </sheetView>
  </sheetViews>
  <sheetFormatPr defaultColWidth="9.140625" defaultRowHeight="12.75"/>
  <cols>
    <col min="1" max="1" width="9.57421875" style="115" customWidth="1"/>
    <col min="2" max="2" width="15.140625" style="115" bestFit="1" customWidth="1"/>
    <col min="3" max="3" width="21.421875" style="115" customWidth="1"/>
    <col min="4" max="4" width="10.7109375" style="115" customWidth="1"/>
    <col min="5" max="5" width="13.57421875" style="115" bestFit="1" customWidth="1"/>
    <col min="6" max="6" width="10.8515625" style="115" customWidth="1"/>
    <col min="7" max="7" width="14.8515625" style="115" customWidth="1"/>
    <col min="8" max="8" width="15.28125" style="115" bestFit="1" customWidth="1"/>
    <col min="9" max="9" width="12.57421875" style="115" customWidth="1"/>
    <col min="10" max="10" width="17.421875" style="115" bestFit="1" customWidth="1"/>
    <col min="11" max="11" width="17.140625" style="115" customWidth="1"/>
    <col min="12" max="12" width="14.140625" style="121" bestFit="1" customWidth="1"/>
    <col min="13" max="16384" width="9.140625" style="115" customWidth="1"/>
  </cols>
  <sheetData>
    <row r="1" spans="1:11" ht="12.75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1" ht="12.75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8"/>
    </row>
    <row r="3" spans="1:11" ht="22.5">
      <c r="A3" s="201" t="s">
        <v>123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32" ht="20.25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34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8">
      <c r="A5" s="202" t="s">
        <v>147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34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18">
      <c r="A6" s="203" t="s">
        <v>146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34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18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34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5.75">
      <c r="A8" s="204" t="s">
        <v>156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34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8">
      <c r="A9" s="206" t="s">
        <v>174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34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14.25">
      <c r="A10" s="205" t="s">
        <v>148</v>
      </c>
      <c r="B10" s="205" t="s">
        <v>149</v>
      </c>
      <c r="C10" s="205" t="s">
        <v>150</v>
      </c>
      <c r="D10" s="205" t="s">
        <v>151</v>
      </c>
      <c r="E10" s="205" t="s">
        <v>137</v>
      </c>
      <c r="F10" s="205"/>
      <c r="G10" s="205" t="s">
        <v>152</v>
      </c>
      <c r="H10" s="205" t="s">
        <v>153</v>
      </c>
      <c r="I10" s="205" t="s">
        <v>154</v>
      </c>
      <c r="J10" s="205" t="s">
        <v>155</v>
      </c>
      <c r="K10" s="205" t="s">
        <v>157</v>
      </c>
      <c r="L10" s="34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45" customHeight="1">
      <c r="A11" s="205"/>
      <c r="B11" s="205"/>
      <c r="C11" s="205"/>
      <c r="D11" s="205"/>
      <c r="E11" s="107" t="s">
        <v>158</v>
      </c>
      <c r="F11" s="107" t="s">
        <v>159</v>
      </c>
      <c r="G11" s="205"/>
      <c r="H11" s="205"/>
      <c r="I11" s="205"/>
      <c r="J11" s="205"/>
      <c r="K11" s="205"/>
      <c r="L11" s="34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14.25">
      <c r="A12" s="107">
        <v>1</v>
      </c>
      <c r="B12" s="107">
        <v>2</v>
      </c>
      <c r="C12" s="107">
        <v>3</v>
      </c>
      <c r="D12" s="107">
        <v>4</v>
      </c>
      <c r="E12" s="107">
        <v>5</v>
      </c>
      <c r="F12" s="107">
        <v>6</v>
      </c>
      <c r="G12" s="107">
        <v>7</v>
      </c>
      <c r="H12" s="107">
        <v>8</v>
      </c>
      <c r="I12" s="107">
        <v>9</v>
      </c>
      <c r="J12" s="107">
        <v>10</v>
      </c>
      <c r="K12" s="107">
        <v>11</v>
      </c>
      <c r="L12" s="34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s="148" customFormat="1" ht="25.5" customHeight="1">
      <c r="A13" s="142">
        <v>1</v>
      </c>
      <c r="B13" s="143" t="s">
        <v>241</v>
      </c>
      <c r="C13" s="142" t="s">
        <v>226</v>
      </c>
      <c r="D13" s="142" t="s">
        <v>201</v>
      </c>
      <c r="E13" s="142" t="s">
        <v>227</v>
      </c>
      <c r="F13" s="142" t="s">
        <v>11</v>
      </c>
      <c r="G13" s="143" t="s">
        <v>242</v>
      </c>
      <c r="H13" s="144">
        <v>0.0006944444444444445</v>
      </c>
      <c r="I13" s="142">
        <v>1</v>
      </c>
      <c r="J13" s="145">
        <f>I13*H13</f>
        <v>0.0006944444444444445</v>
      </c>
      <c r="K13" s="142" t="s">
        <v>166</v>
      </c>
      <c r="L13" s="122" t="s">
        <v>133</v>
      </c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</row>
    <row r="14" spans="1:32" s="148" customFormat="1" ht="28.5" customHeight="1">
      <c r="A14" s="142">
        <v>2</v>
      </c>
      <c r="B14" s="143" t="s">
        <v>241</v>
      </c>
      <c r="C14" s="142" t="s">
        <v>228</v>
      </c>
      <c r="D14" s="142" t="s">
        <v>202</v>
      </c>
      <c r="E14" s="142" t="s">
        <v>227</v>
      </c>
      <c r="F14" s="142" t="s">
        <v>11</v>
      </c>
      <c r="G14" s="143" t="s">
        <v>242</v>
      </c>
      <c r="H14" s="144">
        <v>0.0006944444444444445</v>
      </c>
      <c r="I14" s="142">
        <f>45+412</f>
        <v>457</v>
      </c>
      <c r="J14" s="145">
        <f aca="true" t="shared" si="0" ref="J14:J29">I14*H14</f>
        <v>0.31736111111111115</v>
      </c>
      <c r="K14" s="142" t="s">
        <v>166</v>
      </c>
      <c r="L14" s="122" t="s">
        <v>133</v>
      </c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</row>
    <row r="15" spans="1:32" s="148" customFormat="1" ht="24.75" customHeight="1">
      <c r="A15" s="108">
        <v>3</v>
      </c>
      <c r="B15" s="109" t="s">
        <v>243</v>
      </c>
      <c r="C15" s="108" t="s">
        <v>229</v>
      </c>
      <c r="D15" s="108" t="s">
        <v>203</v>
      </c>
      <c r="E15" s="108" t="s">
        <v>227</v>
      </c>
      <c r="F15" s="108" t="s">
        <v>11</v>
      </c>
      <c r="G15" s="109" t="s">
        <v>244</v>
      </c>
      <c r="H15" s="110">
        <v>0.08680555555555557</v>
      </c>
      <c r="I15" s="108">
        <v>1</v>
      </c>
      <c r="J15" s="111">
        <f t="shared" si="0"/>
        <v>0.08680555555555557</v>
      </c>
      <c r="K15" s="108" t="s">
        <v>166</v>
      </c>
      <c r="L15" s="123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</row>
    <row r="16" spans="1:32" s="148" customFormat="1" ht="33" customHeight="1">
      <c r="A16" s="108">
        <v>4</v>
      </c>
      <c r="B16" s="109" t="s">
        <v>246</v>
      </c>
      <c r="C16" s="108" t="s">
        <v>230</v>
      </c>
      <c r="D16" s="108" t="s">
        <v>204</v>
      </c>
      <c r="E16" s="108" t="s">
        <v>227</v>
      </c>
      <c r="F16" s="108" t="s">
        <v>11</v>
      </c>
      <c r="G16" s="109" t="s">
        <v>247</v>
      </c>
      <c r="H16" s="110">
        <v>0.004166666666666667</v>
      </c>
      <c r="I16" s="108">
        <v>3</v>
      </c>
      <c r="J16" s="111">
        <f t="shared" si="0"/>
        <v>0.0125</v>
      </c>
      <c r="K16" s="108" t="s">
        <v>166</v>
      </c>
      <c r="L16" s="124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</row>
    <row r="17" spans="1:32" s="148" customFormat="1" ht="25.5" customHeight="1">
      <c r="A17" s="108">
        <v>5</v>
      </c>
      <c r="B17" s="109" t="s">
        <v>245</v>
      </c>
      <c r="C17" s="108" t="s">
        <v>231</v>
      </c>
      <c r="D17" s="108" t="s">
        <v>205</v>
      </c>
      <c r="E17" s="108" t="s">
        <v>227</v>
      </c>
      <c r="F17" s="108" t="s">
        <v>11</v>
      </c>
      <c r="G17" s="109" t="s">
        <v>248</v>
      </c>
      <c r="H17" s="110">
        <v>0.003472222222222222</v>
      </c>
      <c r="I17" s="108">
        <v>1</v>
      </c>
      <c r="J17" s="111">
        <f t="shared" si="0"/>
        <v>0.003472222222222222</v>
      </c>
      <c r="K17" s="108" t="s">
        <v>166</v>
      </c>
      <c r="L17" s="122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</row>
    <row r="18" spans="1:32" s="148" customFormat="1" ht="30" customHeight="1">
      <c r="A18" s="142">
        <v>6</v>
      </c>
      <c r="B18" s="143" t="s">
        <v>249</v>
      </c>
      <c r="C18" s="142" t="s">
        <v>232</v>
      </c>
      <c r="D18" s="142" t="s">
        <v>206</v>
      </c>
      <c r="E18" s="142" t="s">
        <v>227</v>
      </c>
      <c r="F18" s="142" t="s">
        <v>11</v>
      </c>
      <c r="G18" s="143" t="s">
        <v>250</v>
      </c>
      <c r="H18" s="144">
        <v>0.003472222222222222</v>
      </c>
      <c r="I18" s="142">
        <v>82</v>
      </c>
      <c r="J18" s="145">
        <f t="shared" si="0"/>
        <v>0.2847222222222222</v>
      </c>
      <c r="K18" s="142" t="s">
        <v>166</v>
      </c>
      <c r="L18" s="122" t="s">
        <v>133</v>
      </c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</row>
    <row r="19" spans="1:32" s="148" customFormat="1" ht="33" customHeight="1">
      <c r="A19" s="108">
        <v>7</v>
      </c>
      <c r="B19" s="109" t="s">
        <v>251</v>
      </c>
      <c r="C19" s="108" t="s">
        <v>233</v>
      </c>
      <c r="D19" s="108" t="s">
        <v>207</v>
      </c>
      <c r="E19" s="108" t="s">
        <v>227</v>
      </c>
      <c r="F19" s="108" t="s">
        <v>11</v>
      </c>
      <c r="G19" s="109" t="s">
        <v>252</v>
      </c>
      <c r="H19" s="110">
        <v>0.010416666666666666</v>
      </c>
      <c r="I19" s="108">
        <v>1</v>
      </c>
      <c r="J19" s="111">
        <f t="shared" si="0"/>
        <v>0.010416666666666666</v>
      </c>
      <c r="K19" s="108" t="s">
        <v>166</v>
      </c>
      <c r="L19" s="122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</row>
    <row r="20" spans="1:32" s="148" customFormat="1" ht="40.5" customHeight="1">
      <c r="A20" s="142">
        <v>8</v>
      </c>
      <c r="B20" s="143" t="s">
        <v>253</v>
      </c>
      <c r="C20" s="142" t="s">
        <v>234</v>
      </c>
      <c r="D20" s="142" t="s">
        <v>208</v>
      </c>
      <c r="E20" s="142" t="s">
        <v>227</v>
      </c>
      <c r="F20" s="142" t="s">
        <v>11</v>
      </c>
      <c r="G20" s="143" t="s">
        <v>254</v>
      </c>
      <c r="H20" s="144">
        <v>0.001388888888888889</v>
      </c>
      <c r="I20" s="142">
        <f>46+412</f>
        <v>458</v>
      </c>
      <c r="J20" s="145">
        <f t="shared" si="0"/>
        <v>0.6361111111111112</v>
      </c>
      <c r="K20" s="142" t="s">
        <v>166</v>
      </c>
      <c r="L20" s="122" t="s">
        <v>133</v>
      </c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</row>
    <row r="21" spans="1:32" s="148" customFormat="1" ht="40.5" customHeight="1">
      <c r="A21" s="142">
        <v>9</v>
      </c>
      <c r="B21" s="143" t="s">
        <v>257</v>
      </c>
      <c r="C21" s="142" t="s">
        <v>239</v>
      </c>
      <c r="D21" s="142" t="s">
        <v>209</v>
      </c>
      <c r="E21" s="142" t="s">
        <v>227</v>
      </c>
      <c r="F21" s="142" t="s">
        <v>11</v>
      </c>
      <c r="G21" s="143" t="s">
        <v>258</v>
      </c>
      <c r="H21" s="144">
        <v>0.005555555555555556</v>
      </c>
      <c r="I21" s="142">
        <v>1</v>
      </c>
      <c r="J21" s="145">
        <f>I21*H21</f>
        <v>0.005555555555555556</v>
      </c>
      <c r="K21" s="142" t="s">
        <v>166</v>
      </c>
      <c r="L21" s="122" t="s">
        <v>133</v>
      </c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</row>
    <row r="22" spans="1:32" s="148" customFormat="1" ht="36" customHeight="1">
      <c r="A22" s="142">
        <v>10</v>
      </c>
      <c r="B22" s="143" t="s">
        <v>255</v>
      </c>
      <c r="C22" s="142" t="s">
        <v>232</v>
      </c>
      <c r="D22" s="142" t="s">
        <v>210</v>
      </c>
      <c r="E22" s="142" t="s">
        <v>227</v>
      </c>
      <c r="F22" s="142" t="s">
        <v>26</v>
      </c>
      <c r="G22" s="143" t="s">
        <v>256</v>
      </c>
      <c r="H22" s="144">
        <v>0.003472222222222222</v>
      </c>
      <c r="I22" s="142">
        <f>191+412</f>
        <v>603</v>
      </c>
      <c r="J22" s="145">
        <f t="shared" si="0"/>
        <v>2.09375</v>
      </c>
      <c r="K22" s="142" t="s">
        <v>166</v>
      </c>
      <c r="L22" s="122" t="s">
        <v>133</v>
      </c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</row>
    <row r="23" spans="1:32" s="148" customFormat="1" ht="28.5" customHeight="1">
      <c r="A23" s="108">
        <v>11</v>
      </c>
      <c r="B23" s="109" t="s">
        <v>259</v>
      </c>
      <c r="C23" s="108" t="s">
        <v>233</v>
      </c>
      <c r="D23" s="108" t="s">
        <v>211</v>
      </c>
      <c r="E23" s="108" t="s">
        <v>227</v>
      </c>
      <c r="F23" s="108" t="s">
        <v>11</v>
      </c>
      <c r="G23" s="109" t="s">
        <v>260</v>
      </c>
      <c r="H23" s="110">
        <v>0.006944444444444444</v>
      </c>
      <c r="I23" s="108">
        <v>1</v>
      </c>
      <c r="J23" s="111">
        <f t="shared" si="0"/>
        <v>0.006944444444444444</v>
      </c>
      <c r="K23" s="108" t="s">
        <v>166</v>
      </c>
      <c r="L23" s="122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</row>
    <row r="24" spans="1:32" s="148" customFormat="1" ht="27" customHeight="1">
      <c r="A24" s="108">
        <v>12</v>
      </c>
      <c r="B24" s="109" t="s">
        <v>261</v>
      </c>
      <c r="C24" s="108" t="s">
        <v>230</v>
      </c>
      <c r="D24" s="108" t="s">
        <v>212</v>
      </c>
      <c r="E24" s="108" t="s">
        <v>227</v>
      </c>
      <c r="F24" s="108" t="s">
        <v>11</v>
      </c>
      <c r="G24" s="109" t="s">
        <v>262</v>
      </c>
      <c r="H24" s="110">
        <v>0.006944444444444444</v>
      </c>
      <c r="I24" s="108">
        <v>3</v>
      </c>
      <c r="J24" s="111">
        <f t="shared" si="0"/>
        <v>0.020833333333333332</v>
      </c>
      <c r="K24" s="108" t="s">
        <v>166</v>
      </c>
      <c r="L24" s="125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</row>
    <row r="25" spans="1:32" s="148" customFormat="1" ht="32.25" customHeight="1">
      <c r="A25" s="108">
        <v>13</v>
      </c>
      <c r="B25" s="109" t="s">
        <v>263</v>
      </c>
      <c r="C25" s="108" t="s">
        <v>238</v>
      </c>
      <c r="D25" s="108" t="s">
        <v>213</v>
      </c>
      <c r="E25" s="108" t="s">
        <v>227</v>
      </c>
      <c r="F25" s="108" t="s">
        <v>11</v>
      </c>
      <c r="G25" s="109" t="s">
        <v>264</v>
      </c>
      <c r="H25" s="110">
        <v>0.4701388888888889</v>
      </c>
      <c r="I25" s="108">
        <v>1</v>
      </c>
      <c r="J25" s="111">
        <f t="shared" si="0"/>
        <v>0.4701388888888889</v>
      </c>
      <c r="K25" s="108" t="s">
        <v>166</v>
      </c>
      <c r="L25" s="126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</row>
    <row r="26" spans="1:32" s="148" customFormat="1" ht="24.75" customHeight="1">
      <c r="A26" s="142">
        <v>14</v>
      </c>
      <c r="B26" s="143" t="s">
        <v>272</v>
      </c>
      <c r="C26" s="142" t="s">
        <v>237</v>
      </c>
      <c r="D26" s="142" t="s">
        <v>214</v>
      </c>
      <c r="E26" s="142" t="s">
        <v>227</v>
      </c>
      <c r="F26" s="142" t="s">
        <v>11</v>
      </c>
      <c r="G26" s="143" t="s">
        <v>271</v>
      </c>
      <c r="H26" s="144">
        <v>0.5</v>
      </c>
      <c r="I26" s="142">
        <v>1</v>
      </c>
      <c r="J26" s="145">
        <f t="shared" si="0"/>
        <v>0.5</v>
      </c>
      <c r="K26" s="142" t="s">
        <v>166</v>
      </c>
      <c r="L26" s="122" t="s">
        <v>133</v>
      </c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</row>
    <row r="27" spans="1:32" s="148" customFormat="1" ht="26.25" customHeight="1">
      <c r="A27" s="142">
        <v>15</v>
      </c>
      <c r="B27" s="143" t="s">
        <v>272</v>
      </c>
      <c r="C27" s="142" t="s">
        <v>236</v>
      </c>
      <c r="D27" s="142" t="s">
        <v>215</v>
      </c>
      <c r="E27" s="142" t="s">
        <v>227</v>
      </c>
      <c r="F27" s="142" t="s">
        <v>11</v>
      </c>
      <c r="G27" s="143" t="s">
        <v>265</v>
      </c>
      <c r="H27" s="144">
        <v>0.0006944444444444445</v>
      </c>
      <c r="I27" s="142">
        <f>99+412</f>
        <v>511</v>
      </c>
      <c r="J27" s="145">
        <f t="shared" si="0"/>
        <v>0.3548611111111111</v>
      </c>
      <c r="K27" s="142" t="s">
        <v>166</v>
      </c>
      <c r="L27" s="122" t="s">
        <v>133</v>
      </c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</row>
    <row r="28" spans="1:32" s="148" customFormat="1" ht="33" customHeight="1">
      <c r="A28" s="108">
        <v>16</v>
      </c>
      <c r="B28" s="109" t="s">
        <v>266</v>
      </c>
      <c r="C28" s="108" t="s">
        <v>235</v>
      </c>
      <c r="D28" s="108" t="s">
        <v>216</v>
      </c>
      <c r="E28" s="108" t="s">
        <v>227</v>
      </c>
      <c r="F28" s="108" t="s">
        <v>11</v>
      </c>
      <c r="G28" s="109" t="s">
        <v>267</v>
      </c>
      <c r="H28" s="110">
        <v>0.0006944444444444445</v>
      </c>
      <c r="I28" s="108">
        <v>1</v>
      </c>
      <c r="J28" s="111">
        <f t="shared" si="0"/>
        <v>0.0006944444444444445</v>
      </c>
      <c r="K28" s="108" t="s">
        <v>166</v>
      </c>
      <c r="L28" s="123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</row>
    <row r="29" spans="1:32" s="148" customFormat="1" ht="31.5" customHeight="1">
      <c r="A29" s="142">
        <v>17</v>
      </c>
      <c r="B29" s="143" t="s">
        <v>268</v>
      </c>
      <c r="C29" s="142" t="s">
        <v>269</v>
      </c>
      <c r="D29" s="142" t="s">
        <v>240</v>
      </c>
      <c r="E29" s="142" t="s">
        <v>227</v>
      </c>
      <c r="F29" s="142" t="s">
        <v>11</v>
      </c>
      <c r="G29" s="143" t="s">
        <v>270</v>
      </c>
      <c r="H29" s="144">
        <v>0.00030092592592592595</v>
      </c>
      <c r="I29" s="142">
        <f>100+412</f>
        <v>512</v>
      </c>
      <c r="J29" s="145">
        <f t="shared" si="0"/>
        <v>0.15407407407407409</v>
      </c>
      <c r="K29" s="142" t="s">
        <v>166</v>
      </c>
      <c r="L29" s="122" t="s">
        <v>133</v>
      </c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</row>
    <row r="30" spans="1:32" ht="14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34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14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34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14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34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ht="14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34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ht="14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34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ht="14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34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2" ht="14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34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ht="14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34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ht="14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34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ht="14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34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ht="14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34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2" ht="14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34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ht="14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34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ht="14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34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ht="14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34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ht="14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34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1:32" ht="14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34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ht="14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34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1:32" ht="14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34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ht="14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34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32" ht="14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34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32" ht="14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34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 ht="14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34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1:32" ht="14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34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1:32" ht="14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34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</row>
    <row r="55" spans="1:32" ht="14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34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2" ht="14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34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 spans="1:32" ht="14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34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</row>
    <row r="58" spans="1:32" ht="14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34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</row>
    <row r="59" spans="1:32" ht="14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34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ht="14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34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ht="14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34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14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34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  <row r="63" spans="1:32" ht="14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34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</row>
    <row r="64" spans="1:32" ht="14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34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ht="14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34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ht="14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34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ht="14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34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</row>
    <row r="68" spans="1:32" ht="14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34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</row>
    <row r="69" spans="1:32" ht="14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34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</row>
    <row r="70" spans="1:32" ht="14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34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1:32" ht="14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34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1:32" ht="14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34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2" ht="14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34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ht="14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34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 ht="14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34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1:32" ht="14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34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1:32" ht="14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34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1:32" ht="14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34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</row>
    <row r="79" spans="1:32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34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</row>
    <row r="80" spans="1:32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34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</row>
    <row r="81" spans="1:32" ht="14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34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</row>
    <row r="82" spans="1:32" ht="14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34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</row>
    <row r="83" spans="1:32" ht="14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34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1:32" ht="14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34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</row>
    <row r="85" spans="1:32" ht="14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34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</row>
    <row r="86" spans="1:32" ht="14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34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</row>
    <row r="87" spans="1:32" ht="14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34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</row>
    <row r="88" spans="1:32" ht="14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34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</row>
    <row r="89" spans="1:32" ht="14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34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</row>
    <row r="90" spans="1:32" ht="14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34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</row>
    <row r="91" spans="1:32" ht="14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34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</row>
    <row r="92" spans="1:32" ht="14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34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1:32" ht="14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34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</row>
    <row r="94" spans="1:32" ht="14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34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</row>
    <row r="95" spans="1:32" ht="14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34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</row>
    <row r="96" spans="1:32" ht="14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34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</row>
    <row r="97" spans="1:32" ht="14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34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</row>
    <row r="98" spans="1:32" ht="14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34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</row>
    <row r="99" spans="1:32" ht="14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34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</row>
    <row r="100" spans="1:32" ht="14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34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</row>
    <row r="101" spans="1:32" ht="14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34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</row>
    <row r="102" spans="1:32" ht="14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34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</row>
    <row r="103" spans="1:32" ht="14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34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</row>
    <row r="104" spans="1:32" ht="14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34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</row>
    <row r="105" spans="1:32" ht="14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34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</row>
    <row r="106" spans="1:32" ht="14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34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</row>
    <row r="107" spans="1:32" ht="14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34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</row>
    <row r="108" spans="1:32" ht="14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34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</row>
    <row r="109" spans="1:32" ht="14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34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</row>
    <row r="110" spans="1:32" ht="14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34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</row>
    <row r="111" spans="1:32" ht="14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34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</row>
    <row r="112" spans="1:32" ht="14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34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</row>
    <row r="113" spans="1:32" ht="14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34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</row>
    <row r="114" spans="1:32" ht="14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34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</row>
    <row r="115" spans="1:32" ht="14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34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</row>
    <row r="116" spans="1:32" ht="14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34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</row>
    <row r="117" spans="1:32" ht="14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34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</row>
    <row r="118" spans="1:32" ht="14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34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</row>
    <row r="119" spans="1:32" ht="14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34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</row>
    <row r="120" spans="1:32" ht="14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34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</row>
    <row r="121" spans="1:32" ht="14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34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</row>
    <row r="122" spans="1:32" ht="14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34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</row>
    <row r="123" spans="1:32" ht="14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34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</row>
    <row r="124" spans="1:32" ht="14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34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</row>
    <row r="125" spans="1:32" ht="14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34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</row>
    <row r="126" spans="1:32" ht="14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34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</row>
    <row r="127" spans="1:32" ht="14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34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</row>
  </sheetData>
  <sheetProtection/>
  <autoFilter ref="A12:K29"/>
  <mergeCells count="16">
    <mergeCell ref="E10:F10"/>
    <mergeCell ref="A10:A11"/>
    <mergeCell ref="B10:B11"/>
    <mergeCell ref="C10:C11"/>
    <mergeCell ref="D10:D11"/>
    <mergeCell ref="G10:G11"/>
    <mergeCell ref="A3:K3"/>
    <mergeCell ref="A4:K4"/>
    <mergeCell ref="A5:K5"/>
    <mergeCell ref="A6:K6"/>
    <mergeCell ref="A8:K8"/>
    <mergeCell ref="H10:H11"/>
    <mergeCell ref="I10:I11"/>
    <mergeCell ref="J10:J11"/>
    <mergeCell ref="K10:K11"/>
    <mergeCell ref="A9:K9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L203"/>
  <sheetViews>
    <sheetView zoomScaleSheetLayoutView="85" zoomScalePageLayoutView="0" workbookViewId="0" topLeftCell="A28">
      <selection activeCell="F19" sqref="F19"/>
    </sheetView>
  </sheetViews>
  <sheetFormatPr defaultColWidth="9.140625" defaultRowHeight="12.75"/>
  <cols>
    <col min="1" max="1" width="9.57421875" style="4" customWidth="1"/>
    <col min="2" max="2" width="11.28125" style="4" customWidth="1"/>
    <col min="3" max="3" width="12.28125" style="4" customWidth="1"/>
    <col min="4" max="4" width="11.00390625" style="4" customWidth="1"/>
    <col min="5" max="5" width="10.28125" style="4" customWidth="1"/>
    <col min="6" max="6" width="9.57421875" style="4" customWidth="1"/>
    <col min="7" max="7" width="9.421875" style="4" customWidth="1"/>
    <col min="8" max="8" width="10.7109375" style="4" customWidth="1"/>
    <col min="9" max="9" width="8.8515625" style="4" customWidth="1"/>
    <col min="10" max="10" width="14.57421875" style="4" customWidth="1"/>
    <col min="11" max="11" width="20.57421875" style="4" customWidth="1"/>
    <col min="12" max="12" width="0" style="4" hidden="1" customWidth="1"/>
    <col min="13" max="16384" width="9.140625" style="4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5"/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ht="22.5">
      <c r="A3" s="207" t="s">
        <v>123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</row>
    <row r="4" spans="1:38" ht="20.25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ht="22.5" customHeight="1">
      <c r="A5" s="202" t="s">
        <v>37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8" ht="24.75" customHeight="1">
      <c r="A6" s="203" t="s">
        <v>173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8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25.5" customHeight="1">
      <c r="A8" s="204" t="s">
        <v>38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18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25.5" customHeight="1">
      <c r="A10" s="204" t="s">
        <v>274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25.5" customHeight="1">
      <c r="A12" s="204" t="s">
        <v>188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25.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14.25">
      <c r="A14" s="209" t="s">
        <v>27</v>
      </c>
      <c r="B14" s="205" t="s">
        <v>120</v>
      </c>
      <c r="C14" s="205" t="s">
        <v>96</v>
      </c>
      <c r="D14" s="205" t="s">
        <v>28</v>
      </c>
      <c r="E14" s="205" t="s">
        <v>95</v>
      </c>
      <c r="F14" s="205"/>
      <c r="G14" s="205"/>
      <c r="H14" s="205"/>
      <c r="I14" s="205"/>
      <c r="J14" s="205" t="s">
        <v>36</v>
      </c>
      <c r="K14" s="208" t="s">
        <v>93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14.25">
      <c r="A15" s="209"/>
      <c r="B15" s="205"/>
      <c r="C15" s="205"/>
      <c r="D15" s="205"/>
      <c r="E15" s="205" t="s">
        <v>29</v>
      </c>
      <c r="F15" s="205"/>
      <c r="G15" s="205" t="s">
        <v>30</v>
      </c>
      <c r="H15" s="205"/>
      <c r="I15" s="205" t="s">
        <v>31</v>
      </c>
      <c r="J15" s="205"/>
      <c r="K15" s="20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87.75" customHeight="1">
      <c r="A16" s="209"/>
      <c r="B16" s="205"/>
      <c r="C16" s="205"/>
      <c r="D16" s="205"/>
      <c r="E16" s="80" t="s">
        <v>32</v>
      </c>
      <c r="F16" s="80" t="s">
        <v>33</v>
      </c>
      <c r="G16" s="80" t="s">
        <v>34</v>
      </c>
      <c r="H16" s="80" t="s">
        <v>35</v>
      </c>
      <c r="I16" s="205"/>
      <c r="J16" s="205"/>
      <c r="K16" s="20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14.25">
      <c r="A17" s="83">
        <v>1</v>
      </c>
      <c r="B17" s="80">
        <v>2</v>
      </c>
      <c r="C17" s="80">
        <v>3</v>
      </c>
      <c r="D17" s="80">
        <v>4</v>
      </c>
      <c r="E17" s="80">
        <v>5</v>
      </c>
      <c r="F17" s="80">
        <v>6</v>
      </c>
      <c r="G17" s="80">
        <v>7</v>
      </c>
      <c r="H17" s="80">
        <v>8</v>
      </c>
      <c r="I17" s="80">
        <v>9</v>
      </c>
      <c r="J17" s="80">
        <v>10</v>
      </c>
      <c r="K17" s="84">
        <v>11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14.25">
      <c r="A18" s="83" t="s">
        <v>10</v>
      </c>
      <c r="B18" s="81">
        <v>0</v>
      </c>
      <c r="C18" s="81">
        <v>0</v>
      </c>
      <c r="D18" s="81">
        <f>B18+C18</f>
        <v>0</v>
      </c>
      <c r="E18" s="81">
        <v>0</v>
      </c>
      <c r="F18" s="81">
        <v>0</v>
      </c>
      <c r="G18" s="81">
        <v>0</v>
      </c>
      <c r="H18" s="81">
        <v>0</v>
      </c>
      <c r="I18" s="81">
        <f>E18+F18+G18+H18</f>
        <v>0</v>
      </c>
      <c r="J18" s="81">
        <v>0</v>
      </c>
      <c r="K18" s="85" t="s">
        <v>77</v>
      </c>
      <c r="L18" s="8" t="s">
        <v>196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14.25">
      <c r="A19" s="83" t="s">
        <v>11</v>
      </c>
      <c r="B19" s="81">
        <v>0</v>
      </c>
      <c r="C19" s="81">
        <v>16</v>
      </c>
      <c r="D19" s="81">
        <f aca="true" t="shared" si="0" ref="D19:D34">B19+C19</f>
        <v>16</v>
      </c>
      <c r="E19" s="81">
        <v>14</v>
      </c>
      <c r="F19" s="81">
        <v>2</v>
      </c>
      <c r="G19" s="81">
        <v>0</v>
      </c>
      <c r="H19" s="81">
        <v>0</v>
      </c>
      <c r="I19" s="81">
        <f aca="true" t="shared" si="1" ref="I19:I34">E19+F19+G19+H19</f>
        <v>16</v>
      </c>
      <c r="J19" s="81">
        <v>0</v>
      </c>
      <c r="K19" s="85" t="s">
        <v>78</v>
      </c>
      <c r="L19" s="8" t="s">
        <v>196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24">
      <c r="A20" s="83" t="s">
        <v>12</v>
      </c>
      <c r="B20" s="81">
        <v>0</v>
      </c>
      <c r="C20" s="81">
        <v>0</v>
      </c>
      <c r="D20" s="81">
        <f t="shared" si="0"/>
        <v>0</v>
      </c>
      <c r="E20" s="81">
        <v>0</v>
      </c>
      <c r="F20" s="81">
        <v>0</v>
      </c>
      <c r="G20" s="81">
        <v>0</v>
      </c>
      <c r="H20" s="81">
        <v>0</v>
      </c>
      <c r="I20" s="81">
        <f t="shared" si="1"/>
        <v>0</v>
      </c>
      <c r="J20" s="81">
        <v>0</v>
      </c>
      <c r="K20" s="85" t="s">
        <v>79</v>
      </c>
      <c r="L20" s="8" t="s">
        <v>196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24">
      <c r="A21" s="83" t="s">
        <v>13</v>
      </c>
      <c r="B21" s="81">
        <v>0</v>
      </c>
      <c r="C21" s="81">
        <v>0</v>
      </c>
      <c r="D21" s="81">
        <f t="shared" si="0"/>
        <v>0</v>
      </c>
      <c r="E21" s="81">
        <v>0</v>
      </c>
      <c r="F21" s="81">
        <v>0</v>
      </c>
      <c r="G21" s="81">
        <v>0</v>
      </c>
      <c r="H21" s="81">
        <v>0</v>
      </c>
      <c r="I21" s="81">
        <f t="shared" si="1"/>
        <v>0</v>
      </c>
      <c r="J21" s="81">
        <v>0</v>
      </c>
      <c r="K21" s="85" t="s">
        <v>80</v>
      </c>
      <c r="L21" s="8" t="s">
        <v>196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24">
      <c r="A22" s="83" t="s">
        <v>14</v>
      </c>
      <c r="B22" s="81">
        <v>0</v>
      </c>
      <c r="C22" s="81">
        <v>0</v>
      </c>
      <c r="D22" s="81">
        <f t="shared" si="0"/>
        <v>0</v>
      </c>
      <c r="E22" s="81">
        <v>0</v>
      </c>
      <c r="F22" s="81">
        <v>0</v>
      </c>
      <c r="G22" s="81">
        <v>0</v>
      </c>
      <c r="H22" s="81">
        <v>0</v>
      </c>
      <c r="I22" s="81">
        <f t="shared" si="1"/>
        <v>0</v>
      </c>
      <c r="J22" s="81">
        <v>0</v>
      </c>
      <c r="K22" s="85" t="s">
        <v>81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24">
      <c r="A23" s="83" t="s">
        <v>15</v>
      </c>
      <c r="B23" s="81">
        <v>0</v>
      </c>
      <c r="C23" s="81">
        <v>0</v>
      </c>
      <c r="D23" s="81">
        <f t="shared" si="0"/>
        <v>0</v>
      </c>
      <c r="E23" s="81">
        <v>0</v>
      </c>
      <c r="F23" s="81">
        <v>0</v>
      </c>
      <c r="G23" s="81">
        <v>0</v>
      </c>
      <c r="H23" s="81">
        <v>0</v>
      </c>
      <c r="I23" s="81">
        <f t="shared" si="1"/>
        <v>0</v>
      </c>
      <c r="J23" s="81">
        <v>0</v>
      </c>
      <c r="K23" s="85" t="s">
        <v>84</v>
      </c>
      <c r="L23" s="8" t="s">
        <v>194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1:38" ht="24">
      <c r="A24" s="83" t="s">
        <v>16</v>
      </c>
      <c r="B24" s="81">
        <v>0</v>
      </c>
      <c r="C24" s="81">
        <v>0</v>
      </c>
      <c r="D24" s="81">
        <f t="shared" si="0"/>
        <v>0</v>
      </c>
      <c r="E24" s="81">
        <v>0</v>
      </c>
      <c r="F24" s="81">
        <v>0</v>
      </c>
      <c r="G24" s="81">
        <v>0</v>
      </c>
      <c r="H24" s="81">
        <v>0</v>
      </c>
      <c r="I24" s="81">
        <f t="shared" si="1"/>
        <v>0</v>
      </c>
      <c r="J24" s="81">
        <v>0</v>
      </c>
      <c r="K24" s="85" t="s">
        <v>85</v>
      </c>
      <c r="L24" s="8" t="s">
        <v>195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1:38" ht="14.25">
      <c r="A25" s="83" t="s">
        <v>17</v>
      </c>
      <c r="B25" s="81">
        <v>0</v>
      </c>
      <c r="C25" s="81">
        <v>0</v>
      </c>
      <c r="D25" s="81">
        <f t="shared" si="0"/>
        <v>0</v>
      </c>
      <c r="E25" s="81">
        <v>0</v>
      </c>
      <c r="F25" s="81">
        <v>0</v>
      </c>
      <c r="G25" s="81">
        <v>0</v>
      </c>
      <c r="H25" s="81">
        <v>0</v>
      </c>
      <c r="I25" s="81">
        <f t="shared" si="1"/>
        <v>0</v>
      </c>
      <c r="J25" s="81">
        <v>0</v>
      </c>
      <c r="K25" s="85" t="s">
        <v>82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1:38" ht="24">
      <c r="A26" s="83" t="s">
        <v>18</v>
      </c>
      <c r="B26" s="81">
        <v>0</v>
      </c>
      <c r="C26" s="81">
        <v>0</v>
      </c>
      <c r="D26" s="81">
        <f t="shared" si="0"/>
        <v>0</v>
      </c>
      <c r="E26" s="81">
        <v>0</v>
      </c>
      <c r="F26" s="81">
        <v>0</v>
      </c>
      <c r="G26" s="81">
        <v>0</v>
      </c>
      <c r="H26" s="81">
        <v>0</v>
      </c>
      <c r="I26" s="81">
        <f t="shared" si="1"/>
        <v>0</v>
      </c>
      <c r="J26" s="81">
        <v>0</v>
      </c>
      <c r="K26" s="85" t="s">
        <v>83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1:38" ht="36">
      <c r="A27" s="83" t="s">
        <v>19</v>
      </c>
      <c r="B27" s="81">
        <v>0</v>
      </c>
      <c r="C27" s="81">
        <v>0</v>
      </c>
      <c r="D27" s="81">
        <f t="shared" si="0"/>
        <v>0</v>
      </c>
      <c r="E27" s="81">
        <v>0</v>
      </c>
      <c r="F27" s="81">
        <v>0</v>
      </c>
      <c r="G27" s="81">
        <v>0</v>
      </c>
      <c r="H27" s="81">
        <v>0</v>
      </c>
      <c r="I27" s="81">
        <f t="shared" si="1"/>
        <v>0</v>
      </c>
      <c r="J27" s="81">
        <v>0</v>
      </c>
      <c r="K27" s="85" t="s">
        <v>86</v>
      </c>
      <c r="L27" s="8" t="s">
        <v>195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1:38" ht="48">
      <c r="A28" s="83" t="s">
        <v>20</v>
      </c>
      <c r="B28" s="81">
        <v>0</v>
      </c>
      <c r="C28" s="81">
        <v>0</v>
      </c>
      <c r="D28" s="81">
        <f t="shared" si="0"/>
        <v>0</v>
      </c>
      <c r="E28" s="81">
        <v>0</v>
      </c>
      <c r="F28" s="81">
        <v>0</v>
      </c>
      <c r="G28" s="81">
        <v>0</v>
      </c>
      <c r="H28" s="81">
        <v>0</v>
      </c>
      <c r="I28" s="81">
        <f t="shared" si="1"/>
        <v>0</v>
      </c>
      <c r="J28" s="81">
        <v>0</v>
      </c>
      <c r="K28" s="85" t="s">
        <v>87</v>
      </c>
      <c r="L28" s="8" t="s">
        <v>195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</row>
    <row r="29" spans="1:38" ht="24">
      <c r="A29" s="136" t="s">
        <v>21</v>
      </c>
      <c r="B29" s="108">
        <v>0</v>
      </c>
      <c r="C29" s="108">
        <v>26</v>
      </c>
      <c r="D29" s="81">
        <f t="shared" si="0"/>
        <v>26</v>
      </c>
      <c r="E29" s="108">
        <v>25</v>
      </c>
      <c r="F29" s="108">
        <v>0</v>
      </c>
      <c r="G29" s="108">
        <v>0</v>
      </c>
      <c r="H29" s="108">
        <v>0</v>
      </c>
      <c r="I29" s="81">
        <f t="shared" si="1"/>
        <v>25</v>
      </c>
      <c r="J29" s="108">
        <f aca="true" t="shared" si="2" ref="J29:J34">D29-I29</f>
        <v>1</v>
      </c>
      <c r="K29" s="137" t="s">
        <v>88</v>
      </c>
      <c r="L29" s="8" t="s">
        <v>194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</row>
    <row r="30" spans="1:38" ht="24">
      <c r="A30" s="136" t="s">
        <v>22</v>
      </c>
      <c r="B30" s="108">
        <v>312</v>
      </c>
      <c r="C30" s="108">
        <v>5</v>
      </c>
      <c r="D30" s="81">
        <f t="shared" si="0"/>
        <v>317</v>
      </c>
      <c r="E30" s="108">
        <v>75</v>
      </c>
      <c r="F30" s="108">
        <v>241</v>
      </c>
      <c r="G30" s="108">
        <v>0</v>
      </c>
      <c r="H30" s="108">
        <v>0</v>
      </c>
      <c r="I30" s="81">
        <f t="shared" si="1"/>
        <v>316</v>
      </c>
      <c r="J30" s="108">
        <f t="shared" si="2"/>
        <v>1</v>
      </c>
      <c r="K30" s="137" t="s">
        <v>89</v>
      </c>
      <c r="L30" s="8" t="s">
        <v>194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</row>
    <row r="31" spans="1:38" ht="24">
      <c r="A31" s="136" t="s">
        <v>23</v>
      </c>
      <c r="B31" s="108">
        <v>0</v>
      </c>
      <c r="C31" s="108">
        <v>1</v>
      </c>
      <c r="D31" s="81">
        <f t="shared" si="0"/>
        <v>1</v>
      </c>
      <c r="E31" s="108">
        <v>1</v>
      </c>
      <c r="F31" s="108">
        <v>0</v>
      </c>
      <c r="G31" s="108">
        <v>0</v>
      </c>
      <c r="H31" s="108">
        <v>0</v>
      </c>
      <c r="I31" s="81">
        <f t="shared" si="1"/>
        <v>1</v>
      </c>
      <c r="J31" s="108">
        <f t="shared" si="2"/>
        <v>0</v>
      </c>
      <c r="K31" s="137" t="s">
        <v>90</v>
      </c>
      <c r="L31" s="8" t="s">
        <v>194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</row>
    <row r="32" spans="1:38" ht="24">
      <c r="A32" s="136" t="s">
        <v>24</v>
      </c>
      <c r="B32" s="108">
        <v>0</v>
      </c>
      <c r="C32" s="108">
        <v>0</v>
      </c>
      <c r="D32" s="81">
        <f t="shared" si="0"/>
        <v>0</v>
      </c>
      <c r="E32" s="108">
        <v>0</v>
      </c>
      <c r="F32" s="108">
        <v>0</v>
      </c>
      <c r="G32" s="108">
        <v>0</v>
      </c>
      <c r="H32" s="108">
        <v>0</v>
      </c>
      <c r="I32" s="81">
        <f t="shared" si="1"/>
        <v>0</v>
      </c>
      <c r="J32" s="108">
        <f t="shared" si="2"/>
        <v>0</v>
      </c>
      <c r="K32" s="137" t="s">
        <v>91</v>
      </c>
      <c r="L32" s="8" t="s">
        <v>194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</row>
    <row r="33" spans="1:38" ht="36">
      <c r="A33" s="136" t="s">
        <v>25</v>
      </c>
      <c r="B33" s="108">
        <v>6</v>
      </c>
      <c r="C33" s="108">
        <v>23</v>
      </c>
      <c r="D33" s="81">
        <f t="shared" si="0"/>
        <v>29</v>
      </c>
      <c r="E33" s="108">
        <v>0</v>
      </c>
      <c r="F33" s="108">
        <v>24</v>
      </c>
      <c r="G33" s="108">
        <v>0</v>
      </c>
      <c r="H33" s="108">
        <v>0</v>
      </c>
      <c r="I33" s="81">
        <f t="shared" si="1"/>
        <v>24</v>
      </c>
      <c r="J33" s="108">
        <f t="shared" si="2"/>
        <v>5</v>
      </c>
      <c r="K33" s="137" t="s">
        <v>92</v>
      </c>
      <c r="L33" s="8" t="s">
        <v>194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4" spans="1:38" ht="24.75" thickBot="1">
      <c r="A34" s="134" t="s">
        <v>26</v>
      </c>
      <c r="B34" s="108">
        <v>0</v>
      </c>
      <c r="C34" s="108">
        <v>1</v>
      </c>
      <c r="D34" s="81">
        <f t="shared" si="0"/>
        <v>1</v>
      </c>
      <c r="E34" s="108">
        <v>1</v>
      </c>
      <c r="F34" s="108">
        <v>0</v>
      </c>
      <c r="G34" s="108">
        <v>0</v>
      </c>
      <c r="H34" s="108">
        <v>0</v>
      </c>
      <c r="I34" s="81">
        <f t="shared" si="1"/>
        <v>1</v>
      </c>
      <c r="J34" s="108">
        <f t="shared" si="2"/>
        <v>0</v>
      </c>
      <c r="K34" s="135" t="s">
        <v>189</v>
      </c>
      <c r="L34" s="8" t="s">
        <v>196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15" thickBot="1">
      <c r="A35" s="86" t="s">
        <v>94</v>
      </c>
      <c r="B35" s="87">
        <f>SUM(B18:B34)</f>
        <v>318</v>
      </c>
      <c r="C35" s="87">
        <f>SUM(C18:C34)</f>
        <v>72</v>
      </c>
      <c r="D35" s="87">
        <f>SUM(D18:D34)</f>
        <v>390</v>
      </c>
      <c r="E35" s="87">
        <f aca="true" t="shared" si="3" ref="E35:J35">SUM(E18:E34)</f>
        <v>116</v>
      </c>
      <c r="F35" s="87">
        <f t="shared" si="3"/>
        <v>267</v>
      </c>
      <c r="G35" s="87">
        <f t="shared" si="3"/>
        <v>0</v>
      </c>
      <c r="H35" s="87">
        <f t="shared" si="3"/>
        <v>0</v>
      </c>
      <c r="I35" s="87">
        <f t="shared" si="3"/>
        <v>383</v>
      </c>
      <c r="J35" s="87">
        <f t="shared" si="3"/>
        <v>7</v>
      </c>
      <c r="K35" s="8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14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14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ht="14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38" ht="14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</row>
    <row r="40" spans="1:38" ht="14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</row>
    <row r="41" spans="1:38" ht="14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</row>
    <row r="42" spans="1:38" ht="14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</row>
    <row r="43" spans="1:38" ht="14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</row>
    <row r="44" spans="1:38" ht="14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</row>
    <row r="45" spans="1:38" ht="14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</row>
    <row r="46" spans="1:38" ht="14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1:38" ht="14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1:38" ht="14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</row>
    <row r="49" spans="1:38" ht="14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</row>
    <row r="50" spans="1:38" ht="14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</row>
    <row r="51" spans="1:38" ht="14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</row>
    <row r="52" spans="1:38" ht="14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</row>
    <row r="53" spans="1:38" ht="14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</row>
    <row r="54" spans="1:38" ht="14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</row>
    <row r="55" spans="1:38" ht="14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</row>
    <row r="56" spans="1:38" ht="14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</row>
    <row r="57" spans="1:38" ht="14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</row>
    <row r="58" spans="1:38" ht="14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</row>
    <row r="59" spans="1:38" ht="14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</row>
    <row r="60" spans="1:38" ht="14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</row>
    <row r="61" spans="1:38" ht="14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</row>
    <row r="62" spans="1:38" ht="14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</row>
    <row r="63" spans="1:38" ht="14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</row>
    <row r="64" spans="1:38" ht="14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</row>
    <row r="65" spans="1:38" ht="14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</row>
    <row r="66" spans="1:38" ht="14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</row>
    <row r="67" spans="1:38" ht="14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</row>
    <row r="68" spans="1:38" ht="14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</row>
    <row r="69" spans="1:38" ht="14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</row>
    <row r="70" spans="1:38" ht="14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</row>
    <row r="71" spans="1:38" ht="14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</row>
    <row r="72" spans="1:38" ht="14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</row>
    <row r="73" spans="1:38" ht="14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</row>
    <row r="74" spans="1:38" ht="14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</row>
    <row r="75" spans="1:38" ht="14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</row>
    <row r="76" spans="1:38" ht="14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</row>
    <row r="77" spans="1:38" ht="14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</row>
    <row r="78" spans="1:38" ht="14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</row>
    <row r="79" spans="1:38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</row>
    <row r="80" spans="1:38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</row>
    <row r="81" spans="1:38" ht="14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</row>
    <row r="82" spans="1:38" ht="14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</row>
    <row r="83" spans="1:38" ht="14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</row>
    <row r="84" spans="1:38" ht="14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</row>
    <row r="85" spans="1:38" ht="14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</row>
    <row r="86" spans="1:38" ht="14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</row>
    <row r="87" spans="1:38" ht="14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</row>
    <row r="88" spans="1:38" ht="14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</row>
    <row r="89" spans="1:38" ht="14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</row>
    <row r="90" spans="1:38" ht="14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</row>
    <row r="91" spans="1:38" ht="14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</row>
    <row r="92" spans="1:38" ht="14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</row>
    <row r="93" spans="1:38" ht="14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</row>
    <row r="94" spans="1:38" ht="14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</row>
    <row r="95" spans="1:38" ht="14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</row>
    <row r="96" spans="1:38" ht="14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</row>
    <row r="97" spans="1:38" ht="14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</row>
    <row r="98" spans="1:38" ht="14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</row>
    <row r="99" spans="1:38" ht="14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</row>
    <row r="100" spans="1:38" ht="14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</row>
    <row r="101" spans="1:38" ht="14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</row>
    <row r="102" spans="1:38" ht="14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</row>
    <row r="103" spans="1:38" ht="14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</row>
    <row r="104" spans="1:38" ht="14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</row>
    <row r="105" spans="1:38" ht="14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</row>
    <row r="106" spans="1:38" ht="14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</row>
    <row r="107" spans="1:38" ht="14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</row>
    <row r="108" spans="1:38" ht="14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</row>
    <row r="109" spans="1:38" ht="14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</row>
    <row r="110" spans="1:38" ht="14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</row>
    <row r="111" spans="1:38" ht="14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</row>
    <row r="112" spans="1:38" ht="14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</row>
    <row r="113" spans="1:38" ht="14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</row>
    <row r="114" spans="1:38" ht="14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</row>
    <row r="115" spans="1:38" ht="14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</row>
    <row r="116" spans="1:38" ht="14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</row>
    <row r="117" spans="1:38" ht="14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</row>
    <row r="118" spans="1:38" ht="14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</row>
    <row r="119" spans="1:38" ht="14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</row>
    <row r="120" spans="1:38" ht="14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</row>
    <row r="121" spans="1:38" ht="14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</row>
    <row r="122" spans="1:38" ht="14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</row>
    <row r="123" spans="1:38" ht="14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</row>
    <row r="124" spans="1:38" ht="14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</row>
    <row r="125" spans="1:38" ht="14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</row>
    <row r="126" spans="1:38" ht="14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</row>
    <row r="127" spans="1:38" ht="14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</row>
    <row r="128" spans="1:38" ht="14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</row>
    <row r="129" spans="1:38" ht="14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</row>
    <row r="130" spans="1:38" ht="14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</row>
    <row r="131" spans="1:38" ht="14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</row>
    <row r="132" spans="1:38" ht="14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</row>
    <row r="133" spans="1:38" ht="14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</row>
    <row r="134" spans="1:38" ht="14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</row>
    <row r="135" spans="1:38" ht="14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</row>
    <row r="136" spans="1:38" ht="14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</row>
    <row r="137" spans="1:38" ht="14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</row>
    <row r="138" spans="1:38" ht="14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</row>
    <row r="139" spans="1:38" ht="14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</row>
    <row r="140" spans="1:38" ht="14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</row>
    <row r="141" spans="1:38" ht="14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</row>
    <row r="142" spans="1:38" ht="14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</row>
    <row r="143" spans="1:38" ht="14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</row>
    <row r="144" spans="1:38" ht="14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</row>
    <row r="145" spans="1:38" ht="14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</row>
    <row r="146" spans="1:38" ht="14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</row>
    <row r="147" spans="1:38" ht="14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</row>
    <row r="148" spans="1:38" ht="14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</row>
    <row r="149" spans="1:38" ht="14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</row>
    <row r="150" spans="1:38" ht="14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</row>
    <row r="151" spans="1:38" ht="14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</row>
    <row r="152" spans="1:38" ht="14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</row>
    <row r="153" spans="1:38" ht="14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</row>
    <row r="154" spans="1:38" ht="14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</row>
    <row r="155" spans="1:38" ht="14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</row>
    <row r="156" spans="1:38" ht="14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</row>
    <row r="157" spans="1:38" ht="14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</row>
    <row r="158" spans="1:38" ht="14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</row>
    <row r="159" spans="1:38" ht="14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</row>
    <row r="160" spans="1:38" ht="14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</row>
    <row r="161" spans="1:38" ht="14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</row>
    <row r="162" spans="1:38" ht="14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</row>
    <row r="163" spans="1:38" ht="14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</row>
    <row r="164" spans="1:38" ht="14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</row>
    <row r="165" spans="1:38" ht="14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</row>
    <row r="166" spans="1:38" ht="14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</row>
    <row r="167" spans="1:38" ht="14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</row>
    <row r="168" spans="1:38" ht="14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</row>
    <row r="169" spans="1:38" ht="14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</row>
    <row r="170" spans="1:38" ht="14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</row>
    <row r="171" spans="1:38" ht="14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</row>
    <row r="172" spans="1:38" ht="14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</row>
    <row r="173" spans="1:38" ht="14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</row>
    <row r="174" spans="1:38" ht="14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</row>
    <row r="175" spans="1:38" ht="14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</row>
    <row r="176" spans="1:38" ht="14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</row>
    <row r="177" spans="1:38" ht="14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</row>
    <row r="178" spans="1:38" ht="14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</row>
    <row r="179" spans="1:38" ht="14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</row>
    <row r="180" spans="1:38" ht="14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</row>
    <row r="181" spans="1:38" ht="14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</row>
    <row r="182" spans="1:38" ht="14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</row>
    <row r="183" spans="1:38" ht="14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</row>
    <row r="184" spans="1:38" ht="14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</row>
    <row r="185" spans="1:38" ht="14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</row>
    <row r="186" spans="1:38" ht="14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</row>
    <row r="187" spans="1:38" ht="14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</row>
    <row r="188" spans="1:38" ht="14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</row>
    <row r="189" spans="1:38" ht="14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</row>
    <row r="190" spans="1:38" ht="14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</row>
    <row r="191" spans="1:38" ht="14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</row>
    <row r="192" spans="1:38" ht="14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</row>
    <row r="193" spans="1:38" ht="14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</row>
    <row r="194" spans="1:38" ht="14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</row>
    <row r="195" spans="1:38" ht="14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</row>
    <row r="196" spans="1:38" ht="14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</row>
    <row r="197" spans="1:38" ht="14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</row>
    <row r="198" spans="1:38" ht="14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</row>
    <row r="199" spans="1:38" ht="14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</row>
    <row r="200" spans="1:38" ht="14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</row>
    <row r="201" spans="1:38" ht="14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</row>
    <row r="202" spans="1:38" ht="14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</row>
    <row r="203" spans="1:38" ht="14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</row>
  </sheetData>
  <sheetProtection/>
  <mergeCells count="17">
    <mergeCell ref="I15:I16"/>
    <mergeCell ref="C14:C16"/>
    <mergeCell ref="D14:D16"/>
    <mergeCell ref="A14:A16"/>
    <mergeCell ref="J14:J16"/>
    <mergeCell ref="E15:F15"/>
    <mergeCell ref="G15:H15"/>
    <mergeCell ref="A12:K12"/>
    <mergeCell ref="A10:K10"/>
    <mergeCell ref="A3:K3"/>
    <mergeCell ref="A4:K4"/>
    <mergeCell ref="K14:K16"/>
    <mergeCell ref="A8:K8"/>
    <mergeCell ref="A6:K6"/>
    <mergeCell ref="A5:K5"/>
    <mergeCell ref="B14:B16"/>
    <mergeCell ref="E14:I14"/>
  </mergeCells>
  <printOptions horizontalCentered="1" verticalCentered="1"/>
  <pageMargins left="0.25" right="0.25" top="0.25" bottom="0.25" header="0" footer="0"/>
  <pageSetup horizontalDpi="600" verticalDpi="600" orientation="landscape" paperSize="9" scale="65" r:id="rId1"/>
  <ignoredErrors>
    <ignoredError sqref="C35 E35:H35 J3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L239"/>
  <sheetViews>
    <sheetView zoomScaleSheetLayoutView="80" zoomScalePageLayoutView="0" workbookViewId="0" topLeftCell="A1">
      <selection activeCell="A4" sqref="A4:D4"/>
    </sheetView>
  </sheetViews>
  <sheetFormatPr defaultColWidth="9.140625" defaultRowHeight="12.75"/>
  <cols>
    <col min="1" max="1" width="6.140625" style="4" customWidth="1"/>
    <col min="2" max="2" width="57.7109375" style="4" customWidth="1"/>
    <col min="3" max="3" width="49.140625" style="4" customWidth="1"/>
    <col min="4" max="4" width="21.00390625" style="4" customWidth="1"/>
    <col min="5" max="16384" width="9.140625" style="4" customWidth="1"/>
  </cols>
  <sheetData>
    <row r="1" spans="1:4" ht="12.75">
      <c r="A1" s="6"/>
      <c r="B1" s="6"/>
      <c r="C1" s="6"/>
      <c r="D1" s="6"/>
    </row>
    <row r="2" spans="1:11" ht="22.5">
      <c r="A2" s="207" t="s">
        <v>123</v>
      </c>
      <c r="B2" s="207"/>
      <c r="C2" s="207"/>
      <c r="D2" s="207"/>
      <c r="E2" s="27"/>
      <c r="F2" s="27"/>
      <c r="G2" s="27"/>
      <c r="H2" s="27"/>
      <c r="I2" s="27"/>
      <c r="J2" s="27"/>
      <c r="K2" s="27"/>
    </row>
    <row r="3" spans="1:4" ht="12.75">
      <c r="A3" s="6"/>
      <c r="B3" s="6"/>
      <c r="C3" s="6"/>
      <c r="D3" s="6"/>
    </row>
    <row r="4" spans="1:38" ht="27.75" customHeight="1">
      <c r="A4" s="198" t="s">
        <v>224</v>
      </c>
      <c r="B4" s="198"/>
      <c r="C4" s="198"/>
      <c r="D4" s="198"/>
      <c r="E4" s="28"/>
      <c r="F4" s="28"/>
      <c r="G4" s="28"/>
      <c r="H4" s="28"/>
      <c r="I4" s="28"/>
      <c r="J4" s="28"/>
      <c r="K4" s="10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ht="21.75" customHeight="1">
      <c r="A5" s="199" t="s">
        <v>197</v>
      </c>
      <c r="B5" s="210"/>
      <c r="C5" s="210"/>
      <c r="D5" s="210"/>
      <c r="E5" s="29"/>
      <c r="F5" s="29"/>
      <c r="G5" s="29"/>
      <c r="H5" s="29"/>
      <c r="I5" s="29"/>
      <c r="J5" s="29"/>
      <c r="K5" s="10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8" ht="18" customHeight="1">
      <c r="A6" s="200" t="s">
        <v>134</v>
      </c>
      <c r="B6" s="200"/>
      <c r="C6" s="200"/>
      <c r="D6" s="200"/>
      <c r="E6" s="10"/>
      <c r="F6" s="10"/>
      <c r="G6" s="10"/>
      <c r="H6" s="10"/>
      <c r="I6" s="10"/>
      <c r="J6" s="10"/>
      <c r="K6" s="10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4.25">
      <c r="A7" s="13">
        <v>1</v>
      </c>
      <c r="B7" s="13">
        <v>2</v>
      </c>
      <c r="C7" s="13">
        <v>3</v>
      </c>
      <c r="D7" s="23">
        <v>4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45.75" customHeight="1">
      <c r="A8" s="23">
        <v>1</v>
      </c>
      <c r="B8" s="33" t="s">
        <v>119</v>
      </c>
      <c r="C8" s="23"/>
      <c r="D8" s="23" t="s">
        <v>76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14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14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14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14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14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14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14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14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14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14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14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14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14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14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1:38" ht="14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1:38" ht="14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1:38" ht="14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1:38" ht="14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1:38" ht="14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</row>
    <row r="29" spans="1:38" ht="14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</row>
    <row r="30" spans="1:38" ht="14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</row>
    <row r="31" spans="1:38" ht="14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</row>
    <row r="32" spans="1:38" ht="14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</row>
    <row r="33" spans="1:38" ht="14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4" spans="1:38" ht="14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14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14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14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ht="14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38" ht="14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</row>
    <row r="40" spans="1:38" ht="14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</row>
    <row r="41" spans="1:38" ht="14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</row>
    <row r="42" spans="1:38" ht="14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</row>
    <row r="43" spans="1:38" ht="14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</row>
    <row r="44" spans="1:38" ht="14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</row>
    <row r="45" spans="1:38" ht="14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</row>
    <row r="46" spans="1:38" ht="14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1:38" ht="14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1:38" ht="14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</row>
    <row r="49" spans="1:38" ht="14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</row>
    <row r="50" spans="1:38" ht="14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</row>
    <row r="51" spans="1:38" ht="14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</row>
    <row r="52" spans="1:38" ht="14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</row>
    <row r="53" spans="1:38" ht="14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</row>
    <row r="54" spans="1:38" ht="14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</row>
    <row r="55" spans="1:38" ht="14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</row>
    <row r="56" spans="1:38" ht="14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</row>
    <row r="57" spans="1:38" ht="14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</row>
    <row r="58" spans="1:38" ht="14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</row>
    <row r="59" spans="1:38" ht="14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</row>
    <row r="60" spans="1:38" ht="14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</row>
    <row r="61" spans="1:38" ht="14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</row>
    <row r="62" spans="1:38" ht="14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</row>
    <row r="63" spans="1:38" ht="14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</row>
    <row r="64" spans="1:38" ht="14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</row>
    <row r="65" spans="1:38" ht="14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</row>
    <row r="66" spans="1:38" ht="14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</row>
    <row r="67" spans="1:38" ht="14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</row>
    <row r="68" spans="1:38" ht="14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</row>
    <row r="69" spans="1:38" ht="14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</row>
    <row r="70" spans="1:38" ht="14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</row>
    <row r="71" spans="1:38" ht="14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</row>
    <row r="72" spans="1:38" ht="14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</row>
    <row r="73" spans="1:38" ht="14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</row>
    <row r="74" spans="1:38" ht="14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</row>
    <row r="75" spans="1:38" ht="14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</row>
    <row r="76" spans="1:38" ht="14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</row>
    <row r="77" spans="1:38" ht="14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</row>
    <row r="78" spans="1:38" ht="14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</row>
    <row r="79" spans="1:38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</row>
    <row r="80" spans="1:38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</row>
    <row r="81" spans="1:38" ht="14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</row>
    <row r="82" spans="1:38" ht="14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</row>
    <row r="83" spans="1:38" ht="14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</row>
    <row r="84" spans="1:38" ht="14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</row>
    <row r="85" spans="1:38" ht="14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</row>
    <row r="86" spans="1:38" ht="14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</row>
    <row r="87" spans="1:38" ht="14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</row>
    <row r="88" spans="1:38" ht="14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</row>
    <row r="89" spans="1:38" ht="14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</row>
    <row r="90" spans="1:38" ht="14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</row>
    <row r="91" spans="1:38" ht="14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</row>
    <row r="92" spans="1:38" ht="14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</row>
    <row r="93" spans="1:38" ht="14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</row>
    <row r="94" spans="1:38" ht="14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</row>
    <row r="95" spans="1:38" ht="14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</row>
    <row r="96" spans="1:38" ht="14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</row>
    <row r="97" spans="1:38" ht="14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</row>
    <row r="98" spans="1:38" ht="14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</row>
    <row r="99" spans="1:38" ht="14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</row>
    <row r="100" spans="1:38" ht="14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</row>
    <row r="101" spans="1:38" ht="14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</row>
    <row r="102" spans="1:38" ht="14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</row>
    <row r="103" spans="1:38" ht="14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</row>
    <row r="104" spans="1:38" ht="14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</row>
    <row r="105" spans="1:38" ht="14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</row>
    <row r="106" spans="1:38" ht="14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</row>
    <row r="107" spans="1:38" ht="14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</row>
    <row r="108" spans="1:38" ht="14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</row>
    <row r="109" spans="1:38" ht="14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</row>
    <row r="110" spans="1:38" ht="14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</row>
    <row r="111" spans="1:38" ht="14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</row>
    <row r="112" spans="1:38" ht="14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</row>
    <row r="113" spans="1:38" ht="14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</row>
    <row r="114" spans="1:38" ht="14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</row>
    <row r="115" spans="1:38" ht="14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</row>
    <row r="116" spans="1:38" ht="14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</row>
    <row r="117" spans="1:38" ht="14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</row>
    <row r="118" spans="1:38" ht="14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</row>
    <row r="119" spans="1:38" ht="14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</row>
    <row r="120" spans="1:38" ht="14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</row>
    <row r="121" spans="1:38" ht="14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</row>
    <row r="122" spans="1:38" ht="14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</row>
    <row r="123" spans="1:38" ht="14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</row>
    <row r="124" spans="1:38" ht="14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</row>
    <row r="125" spans="1:38" ht="14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</row>
    <row r="126" spans="1:38" ht="14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</row>
    <row r="127" spans="1:38" ht="14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</row>
    <row r="128" spans="1:38" ht="14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</row>
    <row r="129" spans="1:38" ht="14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</row>
    <row r="130" spans="1:38" ht="14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</row>
    <row r="131" spans="1:38" ht="14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</row>
    <row r="132" spans="1:38" ht="14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</row>
    <row r="133" spans="1:38" ht="14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</row>
    <row r="134" spans="1:38" ht="14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</row>
    <row r="135" spans="1:38" ht="14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</row>
    <row r="136" spans="1:38" ht="14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</row>
    <row r="137" spans="1:38" ht="14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</row>
    <row r="138" spans="1:38" ht="14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</row>
    <row r="139" spans="1:38" ht="14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</row>
    <row r="140" spans="1:38" ht="14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</row>
    <row r="141" spans="1:38" ht="14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</row>
    <row r="142" spans="1:38" ht="14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</row>
    <row r="143" spans="1:38" ht="14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</row>
    <row r="144" spans="1:38" ht="14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</row>
    <row r="145" spans="1:38" ht="14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</row>
    <row r="146" spans="1:38" ht="14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</row>
    <row r="147" spans="1:38" ht="14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</row>
    <row r="148" spans="1:38" ht="14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</row>
    <row r="149" spans="1:38" ht="14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</row>
    <row r="150" spans="1:38" ht="14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</row>
    <row r="151" spans="1:38" ht="14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</row>
    <row r="152" spans="1:38" ht="14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</row>
    <row r="153" spans="1:38" ht="14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</row>
    <row r="154" spans="1:38" ht="14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</row>
    <row r="155" spans="1:38" ht="14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</row>
    <row r="156" spans="1:38" ht="14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</row>
    <row r="157" spans="1:38" ht="14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</row>
    <row r="158" spans="1:38" ht="14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</row>
    <row r="159" spans="1:38" ht="14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</row>
    <row r="160" spans="1:38" ht="14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</row>
    <row r="161" spans="1:38" ht="14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</row>
    <row r="162" spans="1:38" ht="14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</row>
    <row r="163" spans="1:38" ht="14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</row>
    <row r="164" spans="1:38" ht="14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</row>
    <row r="165" spans="1:38" ht="14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</row>
    <row r="166" spans="1:38" ht="14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</row>
    <row r="167" spans="1:38" ht="14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</row>
    <row r="168" spans="1:38" ht="14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</row>
    <row r="169" spans="1:38" ht="14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</row>
    <row r="170" spans="1:38" ht="14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</row>
    <row r="171" spans="1:38" ht="14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</row>
    <row r="172" spans="1:38" ht="14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</row>
    <row r="173" spans="1:38" ht="14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</row>
    <row r="174" spans="1:38" ht="14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</row>
    <row r="175" spans="1:38" ht="14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</row>
    <row r="176" spans="1:38" ht="14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</row>
    <row r="177" spans="1:38" ht="14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</row>
    <row r="178" spans="1:38" ht="14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</row>
    <row r="179" spans="1:38" ht="14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</row>
    <row r="180" spans="1:38" ht="14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</row>
    <row r="181" spans="1:38" ht="14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</row>
    <row r="182" spans="1:38" ht="14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</row>
    <row r="183" spans="1:38" ht="14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</row>
    <row r="184" spans="1:38" ht="14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</row>
    <row r="185" spans="1:38" ht="14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</row>
    <row r="186" spans="1:38" ht="14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</row>
    <row r="187" spans="1:38" ht="14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</row>
    <row r="188" spans="1:38" ht="14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</row>
    <row r="189" spans="1:38" ht="14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</row>
    <row r="190" spans="1:38" ht="14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</row>
    <row r="191" spans="1:38" ht="14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</row>
    <row r="192" spans="1:38" ht="14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</row>
    <row r="193" spans="1:38" ht="14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</row>
    <row r="194" spans="1:38" ht="14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</row>
    <row r="195" spans="1:38" ht="14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</row>
    <row r="196" spans="1:38" ht="14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</row>
    <row r="197" spans="1:38" ht="14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</row>
    <row r="198" spans="1:38" ht="14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</row>
    <row r="199" spans="1:38" ht="14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</row>
    <row r="200" spans="1:38" ht="14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</row>
    <row r="201" spans="1:38" ht="14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</row>
    <row r="202" spans="1:38" ht="14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</row>
    <row r="203" spans="1:38" ht="14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</row>
    <row r="204" spans="1:38" ht="14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</row>
    <row r="205" spans="1:38" ht="14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</row>
    <row r="206" spans="1:38" ht="14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</row>
    <row r="207" spans="1:38" ht="14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</row>
    <row r="208" spans="1:38" ht="14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</row>
    <row r="209" spans="1:38" ht="14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</row>
    <row r="210" spans="1:38" ht="14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</row>
    <row r="211" spans="1:38" ht="14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</row>
    <row r="212" spans="1:38" ht="14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</row>
    <row r="213" spans="1:38" ht="14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</row>
    <row r="214" spans="1:38" ht="14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</row>
    <row r="215" spans="1:38" ht="14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</row>
    <row r="216" spans="1:38" ht="14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</row>
    <row r="217" spans="1:38" ht="14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</row>
    <row r="218" spans="1:38" ht="14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</row>
    <row r="219" spans="1:38" ht="14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</row>
    <row r="220" spans="1:38" ht="14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</row>
    <row r="221" spans="1:38" ht="14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</row>
    <row r="222" spans="1:38" ht="14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</row>
    <row r="223" spans="1:38" ht="14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</row>
    <row r="224" spans="1:38" ht="14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</row>
    <row r="225" spans="1:38" ht="14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</row>
    <row r="226" spans="1:38" ht="14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</row>
    <row r="227" spans="1:38" ht="14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</row>
    <row r="228" spans="1:38" ht="14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</row>
    <row r="229" spans="1:38" ht="14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</row>
    <row r="230" spans="1:38" ht="14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</row>
    <row r="231" spans="1:38" ht="14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</row>
    <row r="232" spans="1:38" ht="14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</row>
    <row r="233" spans="1:38" ht="14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</row>
    <row r="234" spans="1:38" ht="14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</row>
    <row r="235" spans="1:38" ht="14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</row>
    <row r="236" spans="1:38" ht="14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</row>
    <row r="237" spans="1:38" ht="14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</row>
    <row r="238" spans="1:38" ht="14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</row>
    <row r="239" spans="1:38" ht="14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</row>
  </sheetData>
  <sheetProtection/>
  <mergeCells count="4">
    <mergeCell ref="A4:D4"/>
    <mergeCell ref="A5:D5"/>
    <mergeCell ref="A6:D6"/>
    <mergeCell ref="A2:D2"/>
  </mergeCells>
  <printOptions horizontalCentered="1"/>
  <pageMargins left="0.5118110236220472" right="0.5118110236220472" top="0.2362204724409449" bottom="0.2362204724409449" header="0" footer="0"/>
  <pageSetup horizontalDpi="600" verticalDpi="600" orientation="landscape" paperSize="9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J284"/>
  <sheetViews>
    <sheetView zoomScaleSheetLayoutView="100" zoomScalePageLayoutView="0" workbookViewId="0" topLeftCell="A4">
      <selection activeCell="F12" sqref="F12"/>
    </sheetView>
  </sheetViews>
  <sheetFormatPr defaultColWidth="11.421875" defaultRowHeight="12.75"/>
  <cols>
    <col min="1" max="1" width="10.421875" style="4" bestFit="1" customWidth="1"/>
    <col min="2" max="2" width="9.8515625" style="4" customWidth="1"/>
    <col min="3" max="6" width="11.421875" style="4" customWidth="1"/>
    <col min="7" max="7" width="10.57421875" style="35" customWidth="1"/>
    <col min="8" max="8" width="9.7109375" style="4" customWidth="1"/>
    <col min="9" max="9" width="10.57421875" style="4" customWidth="1"/>
    <col min="10" max="10" width="9.28125" style="4" customWidth="1"/>
    <col min="11" max="16384" width="11.421875" style="4" customWidth="1"/>
  </cols>
  <sheetData>
    <row r="1" spans="1:10" ht="12.75">
      <c r="A1" s="6"/>
      <c r="B1" s="6"/>
      <c r="C1" s="6"/>
      <c r="D1" s="6"/>
      <c r="E1" s="6"/>
      <c r="F1" s="6"/>
      <c r="G1" s="31"/>
      <c r="H1" s="6"/>
      <c r="I1" s="6"/>
      <c r="J1" s="6"/>
    </row>
    <row r="2" spans="1:10" ht="12.75">
      <c r="A2" s="6"/>
      <c r="B2" s="6"/>
      <c r="C2" s="6"/>
      <c r="D2" s="6"/>
      <c r="E2" s="6"/>
      <c r="F2" s="6"/>
      <c r="G2" s="31"/>
      <c r="H2" s="6"/>
      <c r="I2" s="6"/>
      <c r="J2" s="6"/>
    </row>
    <row r="3" spans="1:10" ht="18">
      <c r="A3" s="211" t="s">
        <v>121</v>
      </c>
      <c r="B3" s="211"/>
      <c r="C3" s="211"/>
      <c r="D3" s="211"/>
      <c r="E3" s="211"/>
      <c r="F3" s="211"/>
      <c r="G3" s="211"/>
      <c r="H3" s="211"/>
      <c r="I3" s="211"/>
      <c r="J3" s="211"/>
    </row>
    <row r="4" spans="1:36" ht="16.5" customHeight="1">
      <c r="A4" s="214" t="s">
        <v>223</v>
      </c>
      <c r="B4" s="212"/>
      <c r="C4" s="212"/>
      <c r="D4" s="212"/>
      <c r="E4" s="212"/>
      <c r="F4" s="212"/>
      <c r="G4" s="212"/>
      <c r="H4" s="212"/>
      <c r="I4" s="212"/>
      <c r="J4" s="212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27.75" customHeight="1">
      <c r="A5" s="212" t="str">
        <f>SoP001!A6</f>
        <v>YEAR :-2018-19</v>
      </c>
      <c r="B5" s="212"/>
      <c r="C5" s="212"/>
      <c r="D5" s="212"/>
      <c r="E5" s="212"/>
      <c r="F5" s="212"/>
      <c r="G5" s="212"/>
      <c r="H5" s="212"/>
      <c r="I5" s="212"/>
      <c r="J5" s="212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30" customHeight="1">
      <c r="A6" s="213" t="s">
        <v>144</v>
      </c>
      <c r="B6" s="213"/>
      <c r="C6" s="213"/>
      <c r="D6" s="213"/>
      <c r="E6" s="213"/>
      <c r="F6" s="213"/>
      <c r="G6" s="213"/>
      <c r="H6" s="213"/>
      <c r="I6" s="213"/>
      <c r="J6" s="213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51">
      <c r="A7" s="20" t="s">
        <v>135</v>
      </c>
      <c r="B7" s="20" t="s">
        <v>136</v>
      </c>
      <c r="C7" s="20" t="s">
        <v>137</v>
      </c>
      <c r="D7" s="20" t="s">
        <v>138</v>
      </c>
      <c r="E7" s="20" t="s">
        <v>139</v>
      </c>
      <c r="F7" s="20" t="s">
        <v>140</v>
      </c>
      <c r="G7" s="20" t="s">
        <v>139</v>
      </c>
      <c r="H7" s="20" t="s">
        <v>141</v>
      </c>
      <c r="I7" s="20" t="s">
        <v>139</v>
      </c>
      <c r="J7" s="20" t="s">
        <v>142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8.25">
      <c r="A8" s="20" t="s">
        <v>163</v>
      </c>
      <c r="B8" s="20" t="s">
        <v>163</v>
      </c>
      <c r="C8" s="20" t="s">
        <v>163</v>
      </c>
      <c r="D8" s="32" t="s">
        <v>217</v>
      </c>
      <c r="E8" s="20" t="s">
        <v>163</v>
      </c>
      <c r="F8" s="32" t="s">
        <v>218</v>
      </c>
      <c r="G8" s="20" t="s">
        <v>163</v>
      </c>
      <c r="H8" s="20" t="s">
        <v>163</v>
      </c>
      <c r="I8" s="20" t="s">
        <v>163</v>
      </c>
      <c r="J8" s="20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4.25">
      <c r="A9" s="20" t="s">
        <v>163</v>
      </c>
      <c r="B9" s="20" t="s">
        <v>163</v>
      </c>
      <c r="C9" s="20" t="s">
        <v>163</v>
      </c>
      <c r="D9" s="20"/>
      <c r="E9" s="20" t="s">
        <v>163</v>
      </c>
      <c r="F9" s="20"/>
      <c r="G9" s="20" t="s">
        <v>163</v>
      </c>
      <c r="H9" s="20" t="s">
        <v>163</v>
      </c>
      <c r="I9" s="20" t="s">
        <v>163</v>
      </c>
      <c r="J9" s="20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38.25">
      <c r="A10" s="20" t="s">
        <v>163</v>
      </c>
      <c r="B10" s="20" t="s">
        <v>163</v>
      </c>
      <c r="C10" s="20" t="s">
        <v>163</v>
      </c>
      <c r="D10" s="32" t="s">
        <v>220</v>
      </c>
      <c r="E10" s="20" t="s">
        <v>163</v>
      </c>
      <c r="F10" s="32" t="s">
        <v>219</v>
      </c>
      <c r="G10" s="20" t="s">
        <v>163</v>
      </c>
      <c r="H10" s="20" t="s">
        <v>163</v>
      </c>
      <c r="I10" s="20" t="s">
        <v>163</v>
      </c>
      <c r="J10" s="20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4.25">
      <c r="A11" s="20" t="s">
        <v>163</v>
      </c>
      <c r="B11" s="20" t="s">
        <v>163</v>
      </c>
      <c r="C11" s="20" t="s">
        <v>163</v>
      </c>
      <c r="D11" s="20"/>
      <c r="E11" s="20" t="s">
        <v>163</v>
      </c>
      <c r="F11" s="20"/>
      <c r="G11" s="20" t="s">
        <v>163</v>
      </c>
      <c r="H11" s="20" t="s">
        <v>163</v>
      </c>
      <c r="I11" s="20" t="s">
        <v>163</v>
      </c>
      <c r="J11" s="20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38.25">
      <c r="A12" s="20" t="s">
        <v>163</v>
      </c>
      <c r="B12" s="20" t="s">
        <v>163</v>
      </c>
      <c r="C12" s="20" t="s">
        <v>163</v>
      </c>
      <c r="D12" s="32" t="s">
        <v>221</v>
      </c>
      <c r="E12" s="20" t="s">
        <v>163</v>
      </c>
      <c r="F12" s="32" t="s">
        <v>222</v>
      </c>
      <c r="G12" s="20" t="s">
        <v>163</v>
      </c>
      <c r="H12" s="20" t="s">
        <v>163</v>
      </c>
      <c r="I12" s="20" t="s">
        <v>163</v>
      </c>
      <c r="J12" s="20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4.25">
      <c r="A13" s="8"/>
      <c r="B13" s="8"/>
      <c r="C13" s="8"/>
      <c r="D13" s="8"/>
      <c r="E13" s="8"/>
      <c r="F13" s="8"/>
      <c r="G13" s="34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4.25">
      <c r="A14" s="8"/>
      <c r="B14" s="8"/>
      <c r="C14" s="8"/>
      <c r="D14" s="8"/>
      <c r="E14" s="8"/>
      <c r="F14" s="8"/>
      <c r="G14" s="34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4.25">
      <c r="A15" s="8"/>
      <c r="B15" s="8"/>
      <c r="C15" s="8"/>
      <c r="D15" s="8"/>
      <c r="E15" s="8"/>
      <c r="F15" s="8"/>
      <c r="G15" s="34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4.25">
      <c r="A16" s="8"/>
      <c r="B16" s="8"/>
      <c r="C16" s="8"/>
      <c r="D16" s="8"/>
      <c r="E16" s="8"/>
      <c r="F16" s="8"/>
      <c r="G16" s="34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4.25">
      <c r="A17" s="8"/>
      <c r="B17" s="8"/>
      <c r="C17" s="8"/>
      <c r="D17" s="8"/>
      <c r="E17" s="8"/>
      <c r="F17" s="8"/>
      <c r="G17" s="34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4.25">
      <c r="A18" s="8"/>
      <c r="B18" s="8"/>
      <c r="C18" s="8"/>
      <c r="D18" s="8"/>
      <c r="E18" s="8"/>
      <c r="F18" s="8"/>
      <c r="G18" s="34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4.25">
      <c r="A19" s="8"/>
      <c r="B19" s="8"/>
      <c r="C19" s="8"/>
      <c r="D19" s="8"/>
      <c r="E19" s="8"/>
      <c r="F19" s="8"/>
      <c r="G19" s="34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4.25">
      <c r="A20" s="8"/>
      <c r="B20" s="8"/>
      <c r="C20" s="8"/>
      <c r="D20" s="8"/>
      <c r="E20" s="8"/>
      <c r="F20" s="8"/>
      <c r="G20" s="34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4.25">
      <c r="A21" s="8"/>
      <c r="B21" s="8"/>
      <c r="C21" s="8"/>
      <c r="D21" s="8"/>
      <c r="E21" s="8"/>
      <c r="F21" s="8"/>
      <c r="G21" s="34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4.25">
      <c r="A22" s="8"/>
      <c r="B22" s="8"/>
      <c r="C22" s="8"/>
      <c r="D22" s="8"/>
      <c r="E22" s="8"/>
      <c r="F22" s="8"/>
      <c r="G22" s="34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4.25">
      <c r="A23" s="8"/>
      <c r="B23" s="8"/>
      <c r="C23" s="8"/>
      <c r="D23" s="8"/>
      <c r="E23" s="8"/>
      <c r="F23" s="8"/>
      <c r="G23" s="34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4.25">
      <c r="A24" s="8"/>
      <c r="B24" s="8"/>
      <c r="C24" s="8"/>
      <c r="D24" s="8"/>
      <c r="E24" s="8"/>
      <c r="F24" s="8"/>
      <c r="G24" s="34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4.25">
      <c r="A25" s="8"/>
      <c r="B25" s="8"/>
      <c r="C25" s="8"/>
      <c r="D25" s="8"/>
      <c r="E25" s="8"/>
      <c r="F25" s="8"/>
      <c r="G25" s="34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4.25">
      <c r="A26" s="8"/>
      <c r="B26" s="8"/>
      <c r="C26" s="8"/>
      <c r="D26" s="8"/>
      <c r="E26" s="8"/>
      <c r="F26" s="8"/>
      <c r="G26" s="34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4.25">
      <c r="A27" s="8"/>
      <c r="B27" s="8"/>
      <c r="C27" s="8"/>
      <c r="D27" s="8"/>
      <c r="E27" s="8"/>
      <c r="F27" s="8"/>
      <c r="G27" s="34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4.25">
      <c r="A28" s="8"/>
      <c r="B28" s="8"/>
      <c r="C28" s="8"/>
      <c r="D28" s="8"/>
      <c r="E28" s="8"/>
      <c r="F28" s="8"/>
      <c r="G28" s="34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4.25">
      <c r="A29" s="8"/>
      <c r="B29" s="8"/>
      <c r="C29" s="8"/>
      <c r="D29" s="8"/>
      <c r="E29" s="8"/>
      <c r="F29" s="8"/>
      <c r="G29" s="34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4.25">
      <c r="A30" s="8"/>
      <c r="B30" s="8"/>
      <c r="C30" s="8"/>
      <c r="D30" s="8"/>
      <c r="E30" s="8"/>
      <c r="F30" s="8"/>
      <c r="G30" s="34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4.25">
      <c r="A31" s="8"/>
      <c r="B31" s="8"/>
      <c r="C31" s="8"/>
      <c r="D31" s="8"/>
      <c r="E31" s="8"/>
      <c r="F31" s="8"/>
      <c r="G31" s="34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4.25">
      <c r="A32" s="8"/>
      <c r="B32" s="8"/>
      <c r="C32" s="8"/>
      <c r="D32" s="8"/>
      <c r="E32" s="8"/>
      <c r="F32" s="8"/>
      <c r="G32" s="34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4.25">
      <c r="A33" s="8"/>
      <c r="B33" s="8"/>
      <c r="C33" s="8"/>
      <c r="D33" s="8"/>
      <c r="E33" s="8"/>
      <c r="F33" s="8"/>
      <c r="G33" s="34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4.25">
      <c r="A34" s="8"/>
      <c r="B34" s="8"/>
      <c r="C34" s="8"/>
      <c r="D34" s="8"/>
      <c r="E34" s="8"/>
      <c r="F34" s="8"/>
      <c r="G34" s="34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4.25">
      <c r="A35" s="8"/>
      <c r="B35" s="8"/>
      <c r="C35" s="8"/>
      <c r="D35" s="8"/>
      <c r="E35" s="8"/>
      <c r="F35" s="8"/>
      <c r="G35" s="34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4.25">
      <c r="A36" s="8"/>
      <c r="B36" s="8"/>
      <c r="C36" s="8"/>
      <c r="D36" s="8"/>
      <c r="E36" s="8"/>
      <c r="F36" s="8"/>
      <c r="G36" s="34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4.25">
      <c r="A37" s="8"/>
      <c r="B37" s="8"/>
      <c r="C37" s="8"/>
      <c r="D37" s="8"/>
      <c r="E37" s="8"/>
      <c r="F37" s="8"/>
      <c r="G37" s="34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4.25">
      <c r="A38" s="8"/>
      <c r="B38" s="8"/>
      <c r="C38" s="8"/>
      <c r="D38" s="8"/>
      <c r="E38" s="8"/>
      <c r="F38" s="8"/>
      <c r="G38" s="34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4.25">
      <c r="A39" s="8"/>
      <c r="B39" s="8"/>
      <c r="C39" s="8"/>
      <c r="D39" s="8"/>
      <c r="E39" s="8"/>
      <c r="F39" s="8"/>
      <c r="G39" s="34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4.25">
      <c r="A40" s="8"/>
      <c r="B40" s="8"/>
      <c r="C40" s="8"/>
      <c r="D40" s="8"/>
      <c r="E40" s="8"/>
      <c r="F40" s="8"/>
      <c r="G40" s="34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4.25">
      <c r="A41" s="8"/>
      <c r="B41" s="8"/>
      <c r="C41" s="8"/>
      <c r="D41" s="8"/>
      <c r="E41" s="8"/>
      <c r="F41" s="8"/>
      <c r="G41" s="34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4.25">
      <c r="A42" s="8"/>
      <c r="B42" s="8"/>
      <c r="C42" s="8"/>
      <c r="D42" s="8"/>
      <c r="E42" s="8"/>
      <c r="F42" s="8"/>
      <c r="G42" s="34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4.25">
      <c r="A43" s="8"/>
      <c r="B43" s="8"/>
      <c r="C43" s="8"/>
      <c r="D43" s="8"/>
      <c r="E43" s="8"/>
      <c r="F43" s="8"/>
      <c r="G43" s="34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4.25">
      <c r="A44" s="8"/>
      <c r="B44" s="8"/>
      <c r="C44" s="8"/>
      <c r="D44" s="8"/>
      <c r="E44" s="8"/>
      <c r="F44" s="8"/>
      <c r="G44" s="34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4.25">
      <c r="A45" s="8"/>
      <c r="B45" s="8"/>
      <c r="C45" s="8"/>
      <c r="D45" s="8"/>
      <c r="E45" s="8"/>
      <c r="F45" s="8"/>
      <c r="G45" s="34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4.25">
      <c r="A46" s="8"/>
      <c r="B46" s="8"/>
      <c r="C46" s="8"/>
      <c r="D46" s="8"/>
      <c r="E46" s="8"/>
      <c r="F46" s="8"/>
      <c r="G46" s="34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4.25">
      <c r="A47" s="8"/>
      <c r="B47" s="8"/>
      <c r="C47" s="8"/>
      <c r="D47" s="8"/>
      <c r="E47" s="8"/>
      <c r="F47" s="8"/>
      <c r="G47" s="34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4.25">
      <c r="A48" s="8"/>
      <c r="B48" s="8"/>
      <c r="C48" s="8"/>
      <c r="D48" s="8"/>
      <c r="E48" s="8"/>
      <c r="F48" s="8"/>
      <c r="G48" s="34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4.25">
      <c r="A49" s="8"/>
      <c r="B49" s="8"/>
      <c r="C49" s="8"/>
      <c r="D49" s="8"/>
      <c r="E49" s="8"/>
      <c r="F49" s="8"/>
      <c r="G49" s="34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4.25">
      <c r="A50" s="8"/>
      <c r="B50" s="8"/>
      <c r="C50" s="8"/>
      <c r="D50" s="8"/>
      <c r="E50" s="8"/>
      <c r="F50" s="8"/>
      <c r="G50" s="34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4.25">
      <c r="A51" s="8"/>
      <c r="B51" s="8"/>
      <c r="C51" s="8"/>
      <c r="D51" s="8"/>
      <c r="E51" s="8"/>
      <c r="F51" s="8"/>
      <c r="G51" s="34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4.25">
      <c r="A52" s="8"/>
      <c r="B52" s="8"/>
      <c r="C52" s="8"/>
      <c r="D52" s="8"/>
      <c r="E52" s="8"/>
      <c r="F52" s="8"/>
      <c r="G52" s="34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4.25">
      <c r="A53" s="8"/>
      <c r="B53" s="8"/>
      <c r="C53" s="8"/>
      <c r="D53" s="8"/>
      <c r="E53" s="8"/>
      <c r="F53" s="8"/>
      <c r="G53" s="34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4.25">
      <c r="A54" s="8"/>
      <c r="B54" s="8"/>
      <c r="C54" s="8"/>
      <c r="D54" s="8"/>
      <c r="E54" s="8"/>
      <c r="F54" s="8"/>
      <c r="G54" s="34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4.25">
      <c r="A55" s="8"/>
      <c r="B55" s="8"/>
      <c r="C55" s="8"/>
      <c r="D55" s="8"/>
      <c r="E55" s="8"/>
      <c r="F55" s="8"/>
      <c r="G55" s="34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4.25">
      <c r="A56" s="8"/>
      <c r="B56" s="8"/>
      <c r="C56" s="8"/>
      <c r="D56" s="8"/>
      <c r="E56" s="8"/>
      <c r="F56" s="8"/>
      <c r="G56" s="34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4.25">
      <c r="A57" s="8"/>
      <c r="B57" s="8"/>
      <c r="C57" s="8"/>
      <c r="D57" s="8"/>
      <c r="E57" s="8"/>
      <c r="F57" s="8"/>
      <c r="G57" s="34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4.25">
      <c r="A58" s="8"/>
      <c r="B58" s="8"/>
      <c r="C58" s="8"/>
      <c r="D58" s="8"/>
      <c r="E58" s="8"/>
      <c r="F58" s="8"/>
      <c r="G58" s="34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4.25">
      <c r="A59" s="8"/>
      <c r="B59" s="8"/>
      <c r="C59" s="8"/>
      <c r="D59" s="8"/>
      <c r="E59" s="8"/>
      <c r="F59" s="8"/>
      <c r="G59" s="34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4.25">
      <c r="A60" s="8"/>
      <c r="B60" s="8"/>
      <c r="C60" s="8"/>
      <c r="D60" s="8"/>
      <c r="E60" s="8"/>
      <c r="F60" s="8"/>
      <c r="G60" s="34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4.25">
      <c r="A61" s="8"/>
      <c r="B61" s="8"/>
      <c r="C61" s="8"/>
      <c r="D61" s="8"/>
      <c r="E61" s="8"/>
      <c r="F61" s="8"/>
      <c r="G61" s="34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4.25">
      <c r="A62" s="8"/>
      <c r="B62" s="8"/>
      <c r="C62" s="8"/>
      <c r="D62" s="8"/>
      <c r="E62" s="8"/>
      <c r="F62" s="8"/>
      <c r="G62" s="34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4.25">
      <c r="A63" s="8"/>
      <c r="B63" s="8"/>
      <c r="C63" s="8"/>
      <c r="D63" s="8"/>
      <c r="E63" s="8"/>
      <c r="F63" s="8"/>
      <c r="G63" s="34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4.25">
      <c r="A64" s="8"/>
      <c r="B64" s="8"/>
      <c r="C64" s="8"/>
      <c r="D64" s="8"/>
      <c r="E64" s="8"/>
      <c r="F64" s="8"/>
      <c r="G64" s="34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4.25">
      <c r="A65" s="8"/>
      <c r="B65" s="8"/>
      <c r="C65" s="8"/>
      <c r="D65" s="8"/>
      <c r="E65" s="8"/>
      <c r="F65" s="8"/>
      <c r="G65" s="34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4.25">
      <c r="A66" s="8"/>
      <c r="B66" s="8"/>
      <c r="C66" s="8"/>
      <c r="D66" s="8"/>
      <c r="E66" s="8"/>
      <c r="F66" s="8"/>
      <c r="G66" s="34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4.25">
      <c r="A67" s="8"/>
      <c r="B67" s="8"/>
      <c r="C67" s="8"/>
      <c r="D67" s="8"/>
      <c r="E67" s="8"/>
      <c r="F67" s="8"/>
      <c r="G67" s="34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4.25">
      <c r="A68" s="8"/>
      <c r="B68" s="8"/>
      <c r="C68" s="8"/>
      <c r="D68" s="8"/>
      <c r="E68" s="8"/>
      <c r="F68" s="8"/>
      <c r="G68" s="34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4.25">
      <c r="A69" s="8"/>
      <c r="B69" s="8"/>
      <c r="C69" s="8"/>
      <c r="D69" s="8"/>
      <c r="E69" s="8"/>
      <c r="F69" s="8"/>
      <c r="G69" s="34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4.25">
      <c r="A70" s="8"/>
      <c r="B70" s="8"/>
      <c r="C70" s="8"/>
      <c r="D70" s="8"/>
      <c r="E70" s="8"/>
      <c r="F70" s="8"/>
      <c r="G70" s="34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4.25">
      <c r="A71" s="8"/>
      <c r="B71" s="8"/>
      <c r="C71" s="8"/>
      <c r="D71" s="8"/>
      <c r="E71" s="8"/>
      <c r="F71" s="8"/>
      <c r="G71" s="34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4.25">
      <c r="A72" s="8"/>
      <c r="B72" s="8"/>
      <c r="C72" s="8"/>
      <c r="D72" s="8"/>
      <c r="E72" s="8"/>
      <c r="F72" s="8"/>
      <c r="G72" s="34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4.25">
      <c r="A73" s="8"/>
      <c r="B73" s="8"/>
      <c r="C73" s="8"/>
      <c r="D73" s="8"/>
      <c r="E73" s="8"/>
      <c r="F73" s="8"/>
      <c r="G73" s="34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4.25">
      <c r="A74" s="8"/>
      <c r="B74" s="8"/>
      <c r="C74" s="8"/>
      <c r="D74" s="8"/>
      <c r="E74" s="8"/>
      <c r="F74" s="8"/>
      <c r="G74" s="34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4.25">
      <c r="A75" s="8"/>
      <c r="B75" s="8"/>
      <c r="C75" s="8"/>
      <c r="D75" s="8"/>
      <c r="E75" s="8"/>
      <c r="F75" s="8"/>
      <c r="G75" s="34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4.25">
      <c r="A76" s="8"/>
      <c r="B76" s="8"/>
      <c r="C76" s="8"/>
      <c r="D76" s="8"/>
      <c r="E76" s="8"/>
      <c r="F76" s="8"/>
      <c r="G76" s="34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4.25">
      <c r="A77" s="8"/>
      <c r="B77" s="8"/>
      <c r="C77" s="8"/>
      <c r="D77" s="8"/>
      <c r="E77" s="8"/>
      <c r="F77" s="8"/>
      <c r="G77" s="34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4.25">
      <c r="A78" s="8"/>
      <c r="B78" s="8"/>
      <c r="C78" s="8"/>
      <c r="D78" s="8"/>
      <c r="E78" s="8"/>
      <c r="F78" s="8"/>
      <c r="G78" s="34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4.25">
      <c r="A79" s="8"/>
      <c r="B79" s="8"/>
      <c r="C79" s="8"/>
      <c r="D79" s="8"/>
      <c r="E79" s="8"/>
      <c r="F79" s="8"/>
      <c r="G79" s="34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4.25">
      <c r="A80" s="8"/>
      <c r="B80" s="8"/>
      <c r="C80" s="8"/>
      <c r="D80" s="8"/>
      <c r="E80" s="8"/>
      <c r="F80" s="8"/>
      <c r="G80" s="34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4.25">
      <c r="A81" s="8"/>
      <c r="B81" s="8"/>
      <c r="C81" s="8"/>
      <c r="D81" s="8"/>
      <c r="E81" s="8"/>
      <c r="F81" s="8"/>
      <c r="G81" s="34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4.25">
      <c r="A82" s="8"/>
      <c r="B82" s="8"/>
      <c r="C82" s="8"/>
      <c r="D82" s="8"/>
      <c r="E82" s="8"/>
      <c r="F82" s="8"/>
      <c r="G82" s="34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4.25">
      <c r="A83" s="8"/>
      <c r="B83" s="8"/>
      <c r="C83" s="8"/>
      <c r="D83" s="8"/>
      <c r="E83" s="8"/>
      <c r="F83" s="8"/>
      <c r="G83" s="34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4.25">
      <c r="A84" s="8"/>
      <c r="B84" s="8"/>
      <c r="C84" s="8"/>
      <c r="D84" s="8"/>
      <c r="E84" s="8"/>
      <c r="F84" s="8"/>
      <c r="G84" s="34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4.25">
      <c r="A85" s="8"/>
      <c r="B85" s="8"/>
      <c r="C85" s="8"/>
      <c r="D85" s="8"/>
      <c r="E85" s="8"/>
      <c r="F85" s="8"/>
      <c r="G85" s="34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4.25">
      <c r="A86" s="8"/>
      <c r="B86" s="8"/>
      <c r="C86" s="8"/>
      <c r="D86" s="8"/>
      <c r="E86" s="8"/>
      <c r="F86" s="8"/>
      <c r="G86" s="34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4.25">
      <c r="A87" s="8"/>
      <c r="B87" s="8"/>
      <c r="C87" s="8"/>
      <c r="D87" s="8"/>
      <c r="E87" s="8"/>
      <c r="F87" s="8"/>
      <c r="G87" s="34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4.25">
      <c r="A88" s="8"/>
      <c r="B88" s="8"/>
      <c r="C88" s="8"/>
      <c r="D88" s="8"/>
      <c r="E88" s="8"/>
      <c r="F88" s="8"/>
      <c r="G88" s="34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4.25">
      <c r="A89" s="8"/>
      <c r="B89" s="8"/>
      <c r="C89" s="8"/>
      <c r="D89" s="8"/>
      <c r="E89" s="8"/>
      <c r="F89" s="8"/>
      <c r="G89" s="34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4.25">
      <c r="A90" s="8"/>
      <c r="B90" s="8"/>
      <c r="C90" s="8"/>
      <c r="D90" s="8"/>
      <c r="E90" s="8"/>
      <c r="F90" s="8"/>
      <c r="G90" s="34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4.25">
      <c r="A91" s="8"/>
      <c r="B91" s="8"/>
      <c r="C91" s="8"/>
      <c r="D91" s="8"/>
      <c r="E91" s="8"/>
      <c r="F91" s="8"/>
      <c r="G91" s="34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4.25">
      <c r="A92" s="8"/>
      <c r="B92" s="8"/>
      <c r="C92" s="8"/>
      <c r="D92" s="8"/>
      <c r="E92" s="8"/>
      <c r="F92" s="8"/>
      <c r="G92" s="34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4.25">
      <c r="A93" s="8"/>
      <c r="B93" s="8"/>
      <c r="C93" s="8"/>
      <c r="D93" s="8"/>
      <c r="E93" s="8"/>
      <c r="F93" s="8"/>
      <c r="G93" s="34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4.25">
      <c r="A94" s="8"/>
      <c r="B94" s="8"/>
      <c r="C94" s="8"/>
      <c r="D94" s="8"/>
      <c r="E94" s="8"/>
      <c r="F94" s="8"/>
      <c r="G94" s="34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4.25">
      <c r="A95" s="8"/>
      <c r="B95" s="8"/>
      <c r="C95" s="8"/>
      <c r="D95" s="8"/>
      <c r="E95" s="8"/>
      <c r="F95" s="8"/>
      <c r="G95" s="34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4.25">
      <c r="A96" s="8"/>
      <c r="B96" s="8"/>
      <c r="C96" s="8"/>
      <c r="D96" s="8"/>
      <c r="E96" s="8"/>
      <c r="F96" s="8"/>
      <c r="G96" s="34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4.25">
      <c r="A97" s="8"/>
      <c r="B97" s="8"/>
      <c r="C97" s="8"/>
      <c r="D97" s="8"/>
      <c r="E97" s="8"/>
      <c r="F97" s="8"/>
      <c r="G97" s="34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4.25">
      <c r="A98" s="8"/>
      <c r="B98" s="8"/>
      <c r="C98" s="8"/>
      <c r="D98" s="8"/>
      <c r="E98" s="8"/>
      <c r="F98" s="8"/>
      <c r="G98" s="34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4.25">
      <c r="A99" s="8"/>
      <c r="B99" s="8"/>
      <c r="C99" s="8"/>
      <c r="D99" s="8"/>
      <c r="E99" s="8"/>
      <c r="F99" s="8"/>
      <c r="G99" s="34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4.25">
      <c r="A100" s="8"/>
      <c r="B100" s="8"/>
      <c r="C100" s="8"/>
      <c r="D100" s="8"/>
      <c r="E100" s="8"/>
      <c r="F100" s="8"/>
      <c r="G100" s="34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4.25">
      <c r="A101" s="8"/>
      <c r="B101" s="8"/>
      <c r="C101" s="8"/>
      <c r="D101" s="8"/>
      <c r="E101" s="8"/>
      <c r="F101" s="8"/>
      <c r="G101" s="34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4.25">
      <c r="A102" s="8"/>
      <c r="B102" s="8"/>
      <c r="C102" s="8"/>
      <c r="D102" s="8"/>
      <c r="E102" s="8"/>
      <c r="F102" s="8"/>
      <c r="G102" s="34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4.25">
      <c r="A103" s="8"/>
      <c r="B103" s="8"/>
      <c r="C103" s="8"/>
      <c r="D103" s="8"/>
      <c r="E103" s="8"/>
      <c r="F103" s="8"/>
      <c r="G103" s="34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4.25">
      <c r="A104" s="8"/>
      <c r="B104" s="8"/>
      <c r="C104" s="8"/>
      <c r="D104" s="8"/>
      <c r="E104" s="8"/>
      <c r="F104" s="8"/>
      <c r="G104" s="34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4.25">
      <c r="A105" s="8"/>
      <c r="B105" s="8"/>
      <c r="C105" s="8"/>
      <c r="D105" s="8"/>
      <c r="E105" s="8"/>
      <c r="F105" s="8"/>
      <c r="G105" s="34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4.25">
      <c r="A106" s="8"/>
      <c r="B106" s="8"/>
      <c r="C106" s="8"/>
      <c r="D106" s="8"/>
      <c r="E106" s="8"/>
      <c r="F106" s="8"/>
      <c r="G106" s="34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4.25">
      <c r="A107" s="8"/>
      <c r="B107" s="8"/>
      <c r="C107" s="8"/>
      <c r="D107" s="8"/>
      <c r="E107" s="8"/>
      <c r="F107" s="8"/>
      <c r="G107" s="34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4.25">
      <c r="A108" s="8"/>
      <c r="B108" s="8"/>
      <c r="C108" s="8"/>
      <c r="D108" s="8"/>
      <c r="E108" s="8"/>
      <c r="F108" s="8"/>
      <c r="G108" s="34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4.25">
      <c r="A109" s="8"/>
      <c r="B109" s="8"/>
      <c r="C109" s="8"/>
      <c r="D109" s="8"/>
      <c r="E109" s="8"/>
      <c r="F109" s="8"/>
      <c r="G109" s="34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4.25">
      <c r="A110" s="8"/>
      <c r="B110" s="8"/>
      <c r="C110" s="8"/>
      <c r="D110" s="8"/>
      <c r="E110" s="8"/>
      <c r="F110" s="8"/>
      <c r="G110" s="34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4.25">
      <c r="A111" s="8"/>
      <c r="B111" s="8"/>
      <c r="C111" s="8"/>
      <c r="D111" s="8"/>
      <c r="E111" s="8"/>
      <c r="F111" s="8"/>
      <c r="G111" s="34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4.25">
      <c r="A112" s="8"/>
      <c r="B112" s="8"/>
      <c r="C112" s="8"/>
      <c r="D112" s="8"/>
      <c r="E112" s="8"/>
      <c r="F112" s="8"/>
      <c r="G112" s="34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4.25">
      <c r="A113" s="8"/>
      <c r="B113" s="8"/>
      <c r="C113" s="8"/>
      <c r="D113" s="8"/>
      <c r="E113" s="8"/>
      <c r="F113" s="8"/>
      <c r="G113" s="34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4.25">
      <c r="A114" s="8"/>
      <c r="B114" s="8"/>
      <c r="C114" s="8"/>
      <c r="D114" s="8"/>
      <c r="E114" s="8"/>
      <c r="F114" s="8"/>
      <c r="G114" s="34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4.25">
      <c r="A115" s="8"/>
      <c r="B115" s="8"/>
      <c r="C115" s="8"/>
      <c r="D115" s="8"/>
      <c r="E115" s="8"/>
      <c r="F115" s="8"/>
      <c r="G115" s="34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4.25">
      <c r="A116" s="8"/>
      <c r="B116" s="8"/>
      <c r="C116" s="8"/>
      <c r="D116" s="8"/>
      <c r="E116" s="8"/>
      <c r="F116" s="8"/>
      <c r="G116" s="34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4.25">
      <c r="A117" s="8"/>
      <c r="B117" s="8"/>
      <c r="C117" s="8"/>
      <c r="D117" s="8"/>
      <c r="E117" s="8"/>
      <c r="F117" s="8"/>
      <c r="G117" s="34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4.25">
      <c r="A118" s="8"/>
      <c r="B118" s="8"/>
      <c r="C118" s="8"/>
      <c r="D118" s="8"/>
      <c r="E118" s="8"/>
      <c r="F118" s="8"/>
      <c r="G118" s="34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4.25">
      <c r="A119" s="8"/>
      <c r="B119" s="8"/>
      <c r="C119" s="8"/>
      <c r="D119" s="8"/>
      <c r="E119" s="8"/>
      <c r="F119" s="8"/>
      <c r="G119" s="34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4.25">
      <c r="A120" s="8"/>
      <c r="B120" s="8"/>
      <c r="C120" s="8"/>
      <c r="D120" s="8"/>
      <c r="E120" s="8"/>
      <c r="F120" s="8"/>
      <c r="G120" s="34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4.25">
      <c r="A121" s="8"/>
      <c r="B121" s="8"/>
      <c r="C121" s="8"/>
      <c r="D121" s="8"/>
      <c r="E121" s="8"/>
      <c r="F121" s="8"/>
      <c r="G121" s="34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4.25">
      <c r="A122" s="8"/>
      <c r="B122" s="8"/>
      <c r="C122" s="8"/>
      <c r="D122" s="8"/>
      <c r="E122" s="8"/>
      <c r="F122" s="8"/>
      <c r="G122" s="34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4.25">
      <c r="A123" s="8"/>
      <c r="B123" s="8"/>
      <c r="C123" s="8"/>
      <c r="D123" s="8"/>
      <c r="E123" s="8"/>
      <c r="F123" s="8"/>
      <c r="G123" s="34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4.25">
      <c r="A124" s="8"/>
      <c r="B124" s="8"/>
      <c r="C124" s="8"/>
      <c r="D124" s="8"/>
      <c r="E124" s="8"/>
      <c r="F124" s="8"/>
      <c r="G124" s="34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4.25">
      <c r="A125" s="8"/>
      <c r="B125" s="8"/>
      <c r="C125" s="8"/>
      <c r="D125" s="8"/>
      <c r="E125" s="8"/>
      <c r="F125" s="8"/>
      <c r="G125" s="34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4.25">
      <c r="A126" s="8"/>
      <c r="B126" s="8"/>
      <c r="C126" s="8"/>
      <c r="D126" s="8"/>
      <c r="E126" s="8"/>
      <c r="F126" s="8"/>
      <c r="G126" s="34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4.25">
      <c r="A127" s="8"/>
      <c r="B127" s="8"/>
      <c r="C127" s="8"/>
      <c r="D127" s="8"/>
      <c r="E127" s="8"/>
      <c r="F127" s="8"/>
      <c r="G127" s="34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4.25">
      <c r="A128" s="8"/>
      <c r="B128" s="8"/>
      <c r="C128" s="8"/>
      <c r="D128" s="8"/>
      <c r="E128" s="8"/>
      <c r="F128" s="8"/>
      <c r="G128" s="34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4.25">
      <c r="A129" s="8"/>
      <c r="B129" s="8"/>
      <c r="C129" s="8"/>
      <c r="D129" s="8"/>
      <c r="E129" s="8"/>
      <c r="F129" s="8"/>
      <c r="G129" s="34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4.25">
      <c r="A130" s="8"/>
      <c r="B130" s="8"/>
      <c r="C130" s="8"/>
      <c r="D130" s="8"/>
      <c r="E130" s="8"/>
      <c r="F130" s="8"/>
      <c r="G130" s="34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4.25">
      <c r="A131" s="8"/>
      <c r="B131" s="8"/>
      <c r="C131" s="8"/>
      <c r="D131" s="8"/>
      <c r="E131" s="8"/>
      <c r="F131" s="8"/>
      <c r="G131" s="34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4.25">
      <c r="A132" s="8"/>
      <c r="B132" s="8"/>
      <c r="C132" s="8"/>
      <c r="D132" s="8"/>
      <c r="E132" s="8"/>
      <c r="F132" s="8"/>
      <c r="G132" s="34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4.25">
      <c r="A133" s="8"/>
      <c r="B133" s="8"/>
      <c r="C133" s="8"/>
      <c r="D133" s="8"/>
      <c r="E133" s="8"/>
      <c r="F133" s="8"/>
      <c r="G133" s="34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4.25">
      <c r="A134" s="8"/>
      <c r="B134" s="8"/>
      <c r="C134" s="8"/>
      <c r="D134" s="8"/>
      <c r="E134" s="8"/>
      <c r="F134" s="8"/>
      <c r="G134" s="34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4.25">
      <c r="A135" s="8"/>
      <c r="B135" s="8"/>
      <c r="C135" s="8"/>
      <c r="D135" s="8"/>
      <c r="E135" s="8"/>
      <c r="F135" s="8"/>
      <c r="G135" s="34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4.25">
      <c r="A136" s="8"/>
      <c r="B136" s="8"/>
      <c r="C136" s="8"/>
      <c r="D136" s="8"/>
      <c r="E136" s="8"/>
      <c r="F136" s="8"/>
      <c r="G136" s="34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4.25">
      <c r="A137" s="8"/>
      <c r="B137" s="8"/>
      <c r="C137" s="8"/>
      <c r="D137" s="8"/>
      <c r="E137" s="8"/>
      <c r="F137" s="8"/>
      <c r="G137" s="34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4.25">
      <c r="A138" s="8"/>
      <c r="B138" s="8"/>
      <c r="C138" s="8"/>
      <c r="D138" s="8"/>
      <c r="E138" s="8"/>
      <c r="F138" s="8"/>
      <c r="G138" s="34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4.25">
      <c r="A139" s="8"/>
      <c r="B139" s="8"/>
      <c r="C139" s="8"/>
      <c r="D139" s="8"/>
      <c r="E139" s="8"/>
      <c r="F139" s="8"/>
      <c r="G139" s="34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4.25">
      <c r="A140" s="8"/>
      <c r="B140" s="8"/>
      <c r="C140" s="8"/>
      <c r="D140" s="8"/>
      <c r="E140" s="8"/>
      <c r="F140" s="8"/>
      <c r="G140" s="34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4.25">
      <c r="A141" s="8"/>
      <c r="B141" s="8"/>
      <c r="C141" s="8"/>
      <c r="D141" s="8"/>
      <c r="E141" s="8"/>
      <c r="F141" s="8"/>
      <c r="G141" s="34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4.25">
      <c r="A142" s="8"/>
      <c r="B142" s="8"/>
      <c r="C142" s="8"/>
      <c r="D142" s="8"/>
      <c r="E142" s="8"/>
      <c r="F142" s="8"/>
      <c r="G142" s="34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4.25">
      <c r="A143" s="8"/>
      <c r="B143" s="8"/>
      <c r="C143" s="8"/>
      <c r="D143" s="8"/>
      <c r="E143" s="8"/>
      <c r="F143" s="8"/>
      <c r="G143" s="34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4.25">
      <c r="A144" s="8"/>
      <c r="B144" s="8"/>
      <c r="C144" s="8"/>
      <c r="D144" s="8"/>
      <c r="E144" s="8"/>
      <c r="F144" s="8"/>
      <c r="G144" s="34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4.25">
      <c r="A145" s="8"/>
      <c r="B145" s="8"/>
      <c r="C145" s="8"/>
      <c r="D145" s="8"/>
      <c r="E145" s="8"/>
      <c r="F145" s="8"/>
      <c r="G145" s="34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4.25">
      <c r="A146" s="8"/>
      <c r="B146" s="8"/>
      <c r="C146" s="8"/>
      <c r="D146" s="8"/>
      <c r="E146" s="8"/>
      <c r="F146" s="8"/>
      <c r="G146" s="34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4.25">
      <c r="A147" s="8"/>
      <c r="B147" s="8"/>
      <c r="C147" s="8"/>
      <c r="D147" s="8"/>
      <c r="E147" s="8"/>
      <c r="F147" s="8"/>
      <c r="G147" s="34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4.25">
      <c r="A148" s="8"/>
      <c r="B148" s="8"/>
      <c r="C148" s="8"/>
      <c r="D148" s="8"/>
      <c r="E148" s="8"/>
      <c r="F148" s="8"/>
      <c r="G148" s="34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4.25">
      <c r="A149" s="8"/>
      <c r="B149" s="8"/>
      <c r="C149" s="8"/>
      <c r="D149" s="8"/>
      <c r="E149" s="8"/>
      <c r="F149" s="8"/>
      <c r="G149" s="34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4.25">
      <c r="A150" s="8"/>
      <c r="B150" s="8"/>
      <c r="C150" s="8"/>
      <c r="D150" s="8"/>
      <c r="E150" s="8"/>
      <c r="F150" s="8"/>
      <c r="G150" s="34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4.25">
      <c r="A151" s="8"/>
      <c r="B151" s="8"/>
      <c r="C151" s="8"/>
      <c r="D151" s="8"/>
      <c r="E151" s="8"/>
      <c r="F151" s="8"/>
      <c r="G151" s="34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4.25">
      <c r="A152" s="8"/>
      <c r="B152" s="8"/>
      <c r="C152" s="8"/>
      <c r="D152" s="8"/>
      <c r="E152" s="8"/>
      <c r="F152" s="8"/>
      <c r="G152" s="34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4.25">
      <c r="A153" s="8"/>
      <c r="B153" s="8"/>
      <c r="C153" s="8"/>
      <c r="D153" s="8"/>
      <c r="E153" s="8"/>
      <c r="F153" s="8"/>
      <c r="G153" s="34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4.25">
      <c r="A154" s="8"/>
      <c r="B154" s="8"/>
      <c r="C154" s="8"/>
      <c r="D154" s="8"/>
      <c r="E154" s="8"/>
      <c r="F154" s="8"/>
      <c r="G154" s="34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4.25">
      <c r="A155" s="8"/>
      <c r="B155" s="8"/>
      <c r="C155" s="8"/>
      <c r="D155" s="8"/>
      <c r="E155" s="8"/>
      <c r="F155" s="8"/>
      <c r="G155" s="34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4.25">
      <c r="A156" s="8"/>
      <c r="B156" s="8"/>
      <c r="C156" s="8"/>
      <c r="D156" s="8"/>
      <c r="E156" s="8"/>
      <c r="F156" s="8"/>
      <c r="G156" s="34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4.25">
      <c r="A157" s="8"/>
      <c r="B157" s="8"/>
      <c r="C157" s="8"/>
      <c r="D157" s="8"/>
      <c r="E157" s="8"/>
      <c r="F157" s="8"/>
      <c r="G157" s="34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4.25">
      <c r="A158" s="8"/>
      <c r="B158" s="8"/>
      <c r="C158" s="8"/>
      <c r="D158" s="8"/>
      <c r="E158" s="8"/>
      <c r="F158" s="8"/>
      <c r="G158" s="34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4.25">
      <c r="A159" s="8"/>
      <c r="B159" s="8"/>
      <c r="C159" s="8"/>
      <c r="D159" s="8"/>
      <c r="E159" s="8"/>
      <c r="F159" s="8"/>
      <c r="G159" s="34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4.25">
      <c r="A160" s="8"/>
      <c r="B160" s="8"/>
      <c r="C160" s="8"/>
      <c r="D160" s="8"/>
      <c r="E160" s="8"/>
      <c r="F160" s="8"/>
      <c r="G160" s="34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4.25">
      <c r="A161" s="8"/>
      <c r="B161" s="8"/>
      <c r="C161" s="8"/>
      <c r="D161" s="8"/>
      <c r="E161" s="8"/>
      <c r="F161" s="8"/>
      <c r="G161" s="34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4.25">
      <c r="A162" s="8"/>
      <c r="B162" s="8"/>
      <c r="C162" s="8"/>
      <c r="D162" s="8"/>
      <c r="E162" s="8"/>
      <c r="F162" s="8"/>
      <c r="G162" s="34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4.25">
      <c r="A163" s="8"/>
      <c r="B163" s="8"/>
      <c r="C163" s="8"/>
      <c r="D163" s="8"/>
      <c r="E163" s="8"/>
      <c r="F163" s="8"/>
      <c r="G163" s="34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4.25">
      <c r="A164" s="8"/>
      <c r="B164" s="8"/>
      <c r="C164" s="8"/>
      <c r="D164" s="8"/>
      <c r="E164" s="8"/>
      <c r="F164" s="8"/>
      <c r="G164" s="34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4.25">
      <c r="A165" s="8"/>
      <c r="B165" s="8"/>
      <c r="C165" s="8"/>
      <c r="D165" s="8"/>
      <c r="E165" s="8"/>
      <c r="F165" s="8"/>
      <c r="G165" s="34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4.25">
      <c r="A166" s="8"/>
      <c r="B166" s="8"/>
      <c r="C166" s="8"/>
      <c r="D166" s="8"/>
      <c r="E166" s="8"/>
      <c r="F166" s="8"/>
      <c r="G166" s="34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4.25">
      <c r="A167" s="8"/>
      <c r="B167" s="8"/>
      <c r="C167" s="8"/>
      <c r="D167" s="8"/>
      <c r="E167" s="8"/>
      <c r="F167" s="8"/>
      <c r="G167" s="34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4.25">
      <c r="A168" s="8"/>
      <c r="B168" s="8"/>
      <c r="C168" s="8"/>
      <c r="D168" s="8"/>
      <c r="E168" s="8"/>
      <c r="F168" s="8"/>
      <c r="G168" s="34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4.25">
      <c r="A169" s="8"/>
      <c r="B169" s="8"/>
      <c r="C169" s="8"/>
      <c r="D169" s="8"/>
      <c r="E169" s="8"/>
      <c r="F169" s="8"/>
      <c r="G169" s="34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4.25">
      <c r="A170" s="8"/>
      <c r="B170" s="8"/>
      <c r="C170" s="8"/>
      <c r="D170" s="8"/>
      <c r="E170" s="8"/>
      <c r="F170" s="8"/>
      <c r="G170" s="34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4.25">
      <c r="A171" s="8"/>
      <c r="B171" s="8"/>
      <c r="C171" s="8"/>
      <c r="D171" s="8"/>
      <c r="E171" s="8"/>
      <c r="F171" s="8"/>
      <c r="G171" s="34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4.25">
      <c r="A172" s="8"/>
      <c r="B172" s="8"/>
      <c r="C172" s="8"/>
      <c r="D172" s="8"/>
      <c r="E172" s="8"/>
      <c r="F172" s="8"/>
      <c r="G172" s="34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4.25">
      <c r="A173" s="8"/>
      <c r="B173" s="8"/>
      <c r="C173" s="8"/>
      <c r="D173" s="8"/>
      <c r="E173" s="8"/>
      <c r="F173" s="8"/>
      <c r="G173" s="34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4.25">
      <c r="A174" s="8"/>
      <c r="B174" s="8"/>
      <c r="C174" s="8"/>
      <c r="D174" s="8"/>
      <c r="E174" s="8"/>
      <c r="F174" s="8"/>
      <c r="G174" s="34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4.25">
      <c r="A175" s="8"/>
      <c r="B175" s="8"/>
      <c r="C175" s="8"/>
      <c r="D175" s="8"/>
      <c r="E175" s="8"/>
      <c r="F175" s="8"/>
      <c r="G175" s="34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4.25">
      <c r="A176" s="8"/>
      <c r="B176" s="8"/>
      <c r="C176" s="8"/>
      <c r="D176" s="8"/>
      <c r="E176" s="8"/>
      <c r="F176" s="8"/>
      <c r="G176" s="34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4.25">
      <c r="A177" s="8"/>
      <c r="B177" s="8"/>
      <c r="C177" s="8"/>
      <c r="D177" s="8"/>
      <c r="E177" s="8"/>
      <c r="F177" s="8"/>
      <c r="G177" s="34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4.25">
      <c r="A178" s="8"/>
      <c r="B178" s="8"/>
      <c r="C178" s="8"/>
      <c r="D178" s="8"/>
      <c r="E178" s="8"/>
      <c r="F178" s="8"/>
      <c r="G178" s="34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4.25">
      <c r="A179" s="8"/>
      <c r="B179" s="8"/>
      <c r="C179" s="8"/>
      <c r="D179" s="8"/>
      <c r="E179" s="8"/>
      <c r="F179" s="8"/>
      <c r="G179" s="34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4.25">
      <c r="A180" s="8"/>
      <c r="B180" s="8"/>
      <c r="C180" s="8"/>
      <c r="D180" s="8"/>
      <c r="E180" s="8"/>
      <c r="F180" s="8"/>
      <c r="G180" s="34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4.25">
      <c r="A181" s="8"/>
      <c r="B181" s="8"/>
      <c r="C181" s="8"/>
      <c r="D181" s="8"/>
      <c r="E181" s="8"/>
      <c r="F181" s="8"/>
      <c r="G181" s="34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4.25">
      <c r="A182" s="8"/>
      <c r="B182" s="8"/>
      <c r="C182" s="8"/>
      <c r="D182" s="8"/>
      <c r="E182" s="8"/>
      <c r="F182" s="8"/>
      <c r="G182" s="34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4.25">
      <c r="A183" s="8"/>
      <c r="B183" s="8"/>
      <c r="C183" s="8"/>
      <c r="D183" s="8"/>
      <c r="E183" s="8"/>
      <c r="F183" s="8"/>
      <c r="G183" s="34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4.25">
      <c r="A184" s="8"/>
      <c r="B184" s="8"/>
      <c r="C184" s="8"/>
      <c r="D184" s="8"/>
      <c r="E184" s="8"/>
      <c r="F184" s="8"/>
      <c r="G184" s="34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4.25">
      <c r="A185" s="8"/>
      <c r="B185" s="8"/>
      <c r="C185" s="8"/>
      <c r="D185" s="8"/>
      <c r="E185" s="8"/>
      <c r="F185" s="8"/>
      <c r="G185" s="34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4.25">
      <c r="A186" s="8"/>
      <c r="B186" s="8"/>
      <c r="C186" s="8"/>
      <c r="D186" s="8"/>
      <c r="E186" s="8"/>
      <c r="F186" s="8"/>
      <c r="G186" s="34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4.25">
      <c r="A187" s="8"/>
      <c r="B187" s="8"/>
      <c r="C187" s="8"/>
      <c r="D187" s="8"/>
      <c r="E187" s="8"/>
      <c r="F187" s="8"/>
      <c r="G187" s="34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4.25">
      <c r="A188" s="8"/>
      <c r="B188" s="8"/>
      <c r="C188" s="8"/>
      <c r="D188" s="8"/>
      <c r="E188" s="8"/>
      <c r="F188" s="8"/>
      <c r="G188" s="34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4.25">
      <c r="A189" s="8"/>
      <c r="B189" s="8"/>
      <c r="C189" s="8"/>
      <c r="D189" s="8"/>
      <c r="E189" s="8"/>
      <c r="F189" s="8"/>
      <c r="G189" s="34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4.25">
      <c r="A190" s="8"/>
      <c r="B190" s="8"/>
      <c r="C190" s="8"/>
      <c r="D190" s="8"/>
      <c r="E190" s="8"/>
      <c r="F190" s="8"/>
      <c r="G190" s="34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4.25">
      <c r="A191" s="8"/>
      <c r="B191" s="8"/>
      <c r="C191" s="8"/>
      <c r="D191" s="8"/>
      <c r="E191" s="8"/>
      <c r="F191" s="8"/>
      <c r="G191" s="34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4.25">
      <c r="A192" s="8"/>
      <c r="B192" s="8"/>
      <c r="C192" s="8"/>
      <c r="D192" s="8"/>
      <c r="E192" s="8"/>
      <c r="F192" s="8"/>
      <c r="G192" s="34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4.25">
      <c r="A193" s="8"/>
      <c r="B193" s="8"/>
      <c r="C193" s="8"/>
      <c r="D193" s="8"/>
      <c r="E193" s="8"/>
      <c r="F193" s="8"/>
      <c r="G193" s="34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4.25">
      <c r="A194" s="8"/>
      <c r="B194" s="8"/>
      <c r="C194" s="8"/>
      <c r="D194" s="8"/>
      <c r="E194" s="8"/>
      <c r="F194" s="8"/>
      <c r="G194" s="34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4.25">
      <c r="A195" s="8"/>
      <c r="B195" s="8"/>
      <c r="C195" s="8"/>
      <c r="D195" s="8"/>
      <c r="E195" s="8"/>
      <c r="F195" s="8"/>
      <c r="G195" s="34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4.25">
      <c r="A196" s="8"/>
      <c r="B196" s="8"/>
      <c r="C196" s="8"/>
      <c r="D196" s="8"/>
      <c r="E196" s="8"/>
      <c r="F196" s="8"/>
      <c r="G196" s="34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4.25">
      <c r="A197" s="8"/>
      <c r="B197" s="8"/>
      <c r="C197" s="8"/>
      <c r="D197" s="8"/>
      <c r="E197" s="8"/>
      <c r="F197" s="8"/>
      <c r="G197" s="34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4.25">
      <c r="A198" s="8"/>
      <c r="B198" s="8"/>
      <c r="C198" s="8"/>
      <c r="D198" s="8"/>
      <c r="E198" s="8"/>
      <c r="F198" s="8"/>
      <c r="G198" s="34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4.25">
      <c r="A199" s="8"/>
      <c r="B199" s="8"/>
      <c r="C199" s="8"/>
      <c r="D199" s="8"/>
      <c r="E199" s="8"/>
      <c r="F199" s="8"/>
      <c r="G199" s="34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4.25">
      <c r="A200" s="8"/>
      <c r="B200" s="8"/>
      <c r="C200" s="8"/>
      <c r="D200" s="8"/>
      <c r="E200" s="8"/>
      <c r="F200" s="8"/>
      <c r="G200" s="34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4.25">
      <c r="A201" s="8"/>
      <c r="B201" s="8"/>
      <c r="C201" s="8"/>
      <c r="D201" s="8"/>
      <c r="E201" s="8"/>
      <c r="F201" s="8"/>
      <c r="G201" s="34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4.25">
      <c r="A202" s="8"/>
      <c r="B202" s="8"/>
      <c r="C202" s="8"/>
      <c r="D202" s="8"/>
      <c r="E202" s="8"/>
      <c r="F202" s="8"/>
      <c r="G202" s="34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4.25">
      <c r="A203" s="8"/>
      <c r="B203" s="8"/>
      <c r="C203" s="8"/>
      <c r="D203" s="8"/>
      <c r="E203" s="8"/>
      <c r="F203" s="8"/>
      <c r="G203" s="34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4.25">
      <c r="A204" s="8"/>
      <c r="B204" s="8"/>
      <c r="C204" s="8"/>
      <c r="D204" s="8"/>
      <c r="E204" s="8"/>
      <c r="F204" s="8"/>
      <c r="G204" s="34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4.25">
      <c r="A205" s="8"/>
      <c r="B205" s="8"/>
      <c r="C205" s="8"/>
      <c r="D205" s="8"/>
      <c r="E205" s="8"/>
      <c r="F205" s="8"/>
      <c r="G205" s="34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4.25">
      <c r="A206" s="8"/>
      <c r="B206" s="8"/>
      <c r="C206" s="8"/>
      <c r="D206" s="8"/>
      <c r="E206" s="8"/>
      <c r="F206" s="8"/>
      <c r="G206" s="34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4.25">
      <c r="A207" s="8"/>
      <c r="B207" s="8"/>
      <c r="C207" s="8"/>
      <c r="D207" s="8"/>
      <c r="E207" s="8"/>
      <c r="F207" s="8"/>
      <c r="G207" s="34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4.25">
      <c r="A208" s="8"/>
      <c r="B208" s="8"/>
      <c r="C208" s="8"/>
      <c r="D208" s="8"/>
      <c r="E208" s="8"/>
      <c r="F208" s="8"/>
      <c r="G208" s="34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4.25">
      <c r="A209" s="8"/>
      <c r="B209" s="8"/>
      <c r="C209" s="8"/>
      <c r="D209" s="8"/>
      <c r="E209" s="8"/>
      <c r="F209" s="8"/>
      <c r="G209" s="34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4.25">
      <c r="A210" s="8"/>
      <c r="B210" s="8"/>
      <c r="C210" s="8"/>
      <c r="D210" s="8"/>
      <c r="E210" s="8"/>
      <c r="F210" s="8"/>
      <c r="G210" s="34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4.25">
      <c r="A211" s="8"/>
      <c r="B211" s="8"/>
      <c r="C211" s="8"/>
      <c r="D211" s="8"/>
      <c r="E211" s="8"/>
      <c r="F211" s="8"/>
      <c r="G211" s="34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4.25">
      <c r="A212" s="8"/>
      <c r="B212" s="8"/>
      <c r="C212" s="8"/>
      <c r="D212" s="8"/>
      <c r="E212" s="8"/>
      <c r="F212" s="8"/>
      <c r="G212" s="34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4.25">
      <c r="A213" s="8"/>
      <c r="B213" s="8"/>
      <c r="C213" s="8"/>
      <c r="D213" s="8"/>
      <c r="E213" s="8"/>
      <c r="F213" s="8"/>
      <c r="G213" s="34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4.25">
      <c r="A214" s="8"/>
      <c r="B214" s="8"/>
      <c r="C214" s="8"/>
      <c r="D214" s="8"/>
      <c r="E214" s="8"/>
      <c r="F214" s="8"/>
      <c r="G214" s="34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4.25">
      <c r="A215" s="8"/>
      <c r="B215" s="8"/>
      <c r="C215" s="8"/>
      <c r="D215" s="8"/>
      <c r="E215" s="8"/>
      <c r="F215" s="8"/>
      <c r="G215" s="34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4.25">
      <c r="A216" s="8"/>
      <c r="B216" s="8"/>
      <c r="C216" s="8"/>
      <c r="D216" s="8"/>
      <c r="E216" s="8"/>
      <c r="F216" s="8"/>
      <c r="G216" s="34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4.25">
      <c r="A217" s="8"/>
      <c r="B217" s="8"/>
      <c r="C217" s="8"/>
      <c r="D217" s="8"/>
      <c r="E217" s="8"/>
      <c r="F217" s="8"/>
      <c r="G217" s="34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4.25">
      <c r="A218" s="8"/>
      <c r="B218" s="8"/>
      <c r="C218" s="8"/>
      <c r="D218" s="8"/>
      <c r="E218" s="8"/>
      <c r="F218" s="8"/>
      <c r="G218" s="34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4.25">
      <c r="A219" s="8"/>
      <c r="B219" s="8"/>
      <c r="C219" s="8"/>
      <c r="D219" s="8"/>
      <c r="E219" s="8"/>
      <c r="F219" s="8"/>
      <c r="G219" s="34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4.25">
      <c r="A220" s="8"/>
      <c r="B220" s="8"/>
      <c r="C220" s="8"/>
      <c r="D220" s="8"/>
      <c r="E220" s="8"/>
      <c r="F220" s="8"/>
      <c r="G220" s="34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4.25">
      <c r="A221" s="8"/>
      <c r="B221" s="8"/>
      <c r="C221" s="8"/>
      <c r="D221" s="8"/>
      <c r="E221" s="8"/>
      <c r="F221" s="8"/>
      <c r="G221" s="34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4.25">
      <c r="A222" s="8"/>
      <c r="B222" s="8"/>
      <c r="C222" s="8"/>
      <c r="D222" s="8"/>
      <c r="E222" s="8"/>
      <c r="F222" s="8"/>
      <c r="G222" s="34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4.25">
      <c r="A223" s="8"/>
      <c r="B223" s="8"/>
      <c r="C223" s="8"/>
      <c r="D223" s="8"/>
      <c r="E223" s="8"/>
      <c r="F223" s="8"/>
      <c r="G223" s="34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4.25">
      <c r="A224" s="8"/>
      <c r="B224" s="8"/>
      <c r="C224" s="8"/>
      <c r="D224" s="8"/>
      <c r="E224" s="8"/>
      <c r="F224" s="8"/>
      <c r="G224" s="34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4.25">
      <c r="A225" s="8"/>
      <c r="B225" s="8"/>
      <c r="C225" s="8"/>
      <c r="D225" s="8"/>
      <c r="E225" s="8"/>
      <c r="F225" s="8"/>
      <c r="G225" s="34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4.25">
      <c r="A226" s="8"/>
      <c r="B226" s="8"/>
      <c r="C226" s="8"/>
      <c r="D226" s="8"/>
      <c r="E226" s="8"/>
      <c r="F226" s="8"/>
      <c r="G226" s="34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4.25">
      <c r="A227" s="8"/>
      <c r="B227" s="8"/>
      <c r="C227" s="8"/>
      <c r="D227" s="8"/>
      <c r="E227" s="8"/>
      <c r="F227" s="8"/>
      <c r="G227" s="34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4.25">
      <c r="A228" s="8"/>
      <c r="B228" s="8"/>
      <c r="C228" s="8"/>
      <c r="D228" s="8"/>
      <c r="E228" s="8"/>
      <c r="F228" s="8"/>
      <c r="G228" s="34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4.25">
      <c r="A229" s="8"/>
      <c r="B229" s="8"/>
      <c r="C229" s="8"/>
      <c r="D229" s="8"/>
      <c r="E229" s="8"/>
      <c r="F229" s="8"/>
      <c r="G229" s="34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4.25">
      <c r="A230" s="8"/>
      <c r="B230" s="8"/>
      <c r="C230" s="8"/>
      <c r="D230" s="8"/>
      <c r="E230" s="8"/>
      <c r="F230" s="8"/>
      <c r="G230" s="34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4.25">
      <c r="A231" s="8"/>
      <c r="B231" s="8"/>
      <c r="C231" s="8"/>
      <c r="D231" s="8"/>
      <c r="E231" s="8"/>
      <c r="F231" s="8"/>
      <c r="G231" s="34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4.25">
      <c r="A232" s="8"/>
      <c r="B232" s="8"/>
      <c r="C232" s="8"/>
      <c r="D232" s="8"/>
      <c r="E232" s="8"/>
      <c r="F232" s="8"/>
      <c r="G232" s="34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4.25">
      <c r="A233" s="8"/>
      <c r="B233" s="8"/>
      <c r="C233" s="8"/>
      <c r="D233" s="8"/>
      <c r="E233" s="8"/>
      <c r="F233" s="8"/>
      <c r="G233" s="34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4.25">
      <c r="A234" s="8"/>
      <c r="B234" s="8"/>
      <c r="C234" s="8"/>
      <c r="D234" s="8"/>
      <c r="E234" s="8"/>
      <c r="F234" s="8"/>
      <c r="G234" s="34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4.25">
      <c r="A235" s="8"/>
      <c r="B235" s="8"/>
      <c r="C235" s="8"/>
      <c r="D235" s="8"/>
      <c r="E235" s="8"/>
      <c r="F235" s="8"/>
      <c r="G235" s="34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4.25">
      <c r="A236" s="8"/>
      <c r="B236" s="8"/>
      <c r="C236" s="8"/>
      <c r="D236" s="8"/>
      <c r="E236" s="8"/>
      <c r="F236" s="8"/>
      <c r="G236" s="34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4.25">
      <c r="A237" s="8"/>
      <c r="B237" s="8"/>
      <c r="C237" s="8"/>
      <c r="D237" s="8"/>
      <c r="E237" s="8"/>
      <c r="F237" s="8"/>
      <c r="G237" s="34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4.25">
      <c r="A238" s="8"/>
      <c r="B238" s="8"/>
      <c r="C238" s="8"/>
      <c r="D238" s="8"/>
      <c r="E238" s="8"/>
      <c r="F238" s="8"/>
      <c r="G238" s="34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4.25">
      <c r="A239" s="8"/>
      <c r="B239" s="8"/>
      <c r="C239" s="8"/>
      <c r="D239" s="8"/>
      <c r="E239" s="8"/>
      <c r="F239" s="8"/>
      <c r="G239" s="34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4.25">
      <c r="A240" s="8"/>
      <c r="B240" s="8"/>
      <c r="C240" s="8"/>
      <c r="D240" s="8"/>
      <c r="E240" s="8"/>
      <c r="F240" s="8"/>
      <c r="G240" s="34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4.25">
      <c r="A241" s="8"/>
      <c r="B241" s="8"/>
      <c r="C241" s="8"/>
      <c r="D241" s="8"/>
      <c r="E241" s="8"/>
      <c r="F241" s="8"/>
      <c r="G241" s="34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4.25">
      <c r="A242" s="8"/>
      <c r="B242" s="8"/>
      <c r="C242" s="8"/>
      <c r="D242" s="8"/>
      <c r="E242" s="8"/>
      <c r="F242" s="8"/>
      <c r="G242" s="34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4.25">
      <c r="A243" s="8"/>
      <c r="B243" s="8"/>
      <c r="C243" s="8"/>
      <c r="D243" s="8"/>
      <c r="E243" s="8"/>
      <c r="F243" s="8"/>
      <c r="G243" s="34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4.25">
      <c r="A244" s="8"/>
      <c r="B244" s="8"/>
      <c r="C244" s="8"/>
      <c r="D244" s="8"/>
      <c r="E244" s="8"/>
      <c r="F244" s="8"/>
      <c r="G244" s="34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4.25">
      <c r="A245" s="8"/>
      <c r="B245" s="8"/>
      <c r="C245" s="8"/>
      <c r="D245" s="8"/>
      <c r="E245" s="8"/>
      <c r="F245" s="8"/>
      <c r="G245" s="34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4.25">
      <c r="A246" s="8"/>
      <c r="B246" s="8"/>
      <c r="C246" s="8"/>
      <c r="D246" s="8"/>
      <c r="E246" s="8"/>
      <c r="F246" s="8"/>
      <c r="G246" s="34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4.25">
      <c r="A247" s="8"/>
      <c r="B247" s="8"/>
      <c r="C247" s="8"/>
      <c r="D247" s="8"/>
      <c r="E247" s="8"/>
      <c r="F247" s="8"/>
      <c r="G247" s="34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4.25">
      <c r="A248" s="8"/>
      <c r="B248" s="8"/>
      <c r="C248" s="8"/>
      <c r="D248" s="8"/>
      <c r="E248" s="8"/>
      <c r="F248" s="8"/>
      <c r="G248" s="34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4.25">
      <c r="A249" s="8"/>
      <c r="B249" s="8"/>
      <c r="C249" s="8"/>
      <c r="D249" s="8"/>
      <c r="E249" s="8"/>
      <c r="F249" s="8"/>
      <c r="G249" s="34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4.25">
      <c r="A250" s="8"/>
      <c r="B250" s="8"/>
      <c r="C250" s="8"/>
      <c r="D250" s="8"/>
      <c r="E250" s="8"/>
      <c r="F250" s="8"/>
      <c r="G250" s="34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4.25">
      <c r="A251" s="8"/>
      <c r="B251" s="8"/>
      <c r="C251" s="8"/>
      <c r="D251" s="8"/>
      <c r="E251" s="8"/>
      <c r="F251" s="8"/>
      <c r="G251" s="34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4.25">
      <c r="A252" s="8"/>
      <c r="B252" s="8"/>
      <c r="C252" s="8"/>
      <c r="D252" s="8"/>
      <c r="E252" s="8"/>
      <c r="F252" s="8"/>
      <c r="G252" s="34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4.25">
      <c r="A253" s="8"/>
      <c r="B253" s="8"/>
      <c r="C253" s="8"/>
      <c r="D253" s="8"/>
      <c r="E253" s="8"/>
      <c r="F253" s="8"/>
      <c r="G253" s="34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4.25">
      <c r="A254" s="8"/>
      <c r="B254" s="8"/>
      <c r="C254" s="8"/>
      <c r="D254" s="8"/>
      <c r="E254" s="8"/>
      <c r="F254" s="8"/>
      <c r="G254" s="34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4.25">
      <c r="A255" s="8"/>
      <c r="B255" s="8"/>
      <c r="C255" s="8"/>
      <c r="D255" s="8"/>
      <c r="E255" s="8"/>
      <c r="F255" s="8"/>
      <c r="G255" s="34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4.25">
      <c r="A256" s="8"/>
      <c r="B256" s="8"/>
      <c r="C256" s="8"/>
      <c r="D256" s="8"/>
      <c r="E256" s="8"/>
      <c r="F256" s="8"/>
      <c r="G256" s="34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4.25">
      <c r="A257" s="8"/>
      <c r="B257" s="8"/>
      <c r="C257" s="8"/>
      <c r="D257" s="8"/>
      <c r="E257" s="8"/>
      <c r="F257" s="8"/>
      <c r="G257" s="34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4.25">
      <c r="A258" s="8"/>
      <c r="B258" s="8"/>
      <c r="C258" s="8"/>
      <c r="D258" s="8"/>
      <c r="E258" s="8"/>
      <c r="F258" s="8"/>
      <c r="G258" s="34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4.25">
      <c r="A259" s="8"/>
      <c r="B259" s="8"/>
      <c r="C259" s="8"/>
      <c r="D259" s="8"/>
      <c r="E259" s="8"/>
      <c r="F259" s="8"/>
      <c r="G259" s="34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4.25">
      <c r="A260" s="8"/>
      <c r="B260" s="8"/>
      <c r="C260" s="8"/>
      <c r="D260" s="8"/>
      <c r="E260" s="8"/>
      <c r="F260" s="8"/>
      <c r="G260" s="34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4.25">
      <c r="A261" s="8"/>
      <c r="B261" s="8"/>
      <c r="C261" s="8"/>
      <c r="D261" s="8"/>
      <c r="E261" s="8"/>
      <c r="F261" s="8"/>
      <c r="G261" s="34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4.25">
      <c r="A262" s="8"/>
      <c r="B262" s="8"/>
      <c r="C262" s="8"/>
      <c r="D262" s="8"/>
      <c r="E262" s="8"/>
      <c r="F262" s="8"/>
      <c r="G262" s="34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4.25">
      <c r="A263" s="8"/>
      <c r="B263" s="8"/>
      <c r="C263" s="8"/>
      <c r="D263" s="8"/>
      <c r="E263" s="8"/>
      <c r="F263" s="8"/>
      <c r="G263" s="34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4.25">
      <c r="A264" s="8"/>
      <c r="B264" s="8"/>
      <c r="C264" s="8"/>
      <c r="D264" s="8"/>
      <c r="E264" s="8"/>
      <c r="F264" s="8"/>
      <c r="G264" s="34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4.25">
      <c r="A265" s="8"/>
      <c r="B265" s="8"/>
      <c r="C265" s="8"/>
      <c r="D265" s="8"/>
      <c r="E265" s="8"/>
      <c r="F265" s="8"/>
      <c r="G265" s="34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4.25">
      <c r="A266" s="8"/>
      <c r="B266" s="8"/>
      <c r="C266" s="8"/>
      <c r="D266" s="8"/>
      <c r="E266" s="8"/>
      <c r="F266" s="8"/>
      <c r="G266" s="34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4.25">
      <c r="A267" s="8"/>
      <c r="B267" s="8"/>
      <c r="C267" s="8"/>
      <c r="D267" s="8"/>
      <c r="E267" s="8"/>
      <c r="F267" s="8"/>
      <c r="G267" s="34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4.25">
      <c r="A268" s="8"/>
      <c r="B268" s="8"/>
      <c r="C268" s="8"/>
      <c r="D268" s="8"/>
      <c r="E268" s="8"/>
      <c r="F268" s="8"/>
      <c r="G268" s="34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4.25">
      <c r="A269" s="8"/>
      <c r="B269" s="8"/>
      <c r="C269" s="8"/>
      <c r="D269" s="8"/>
      <c r="E269" s="8"/>
      <c r="F269" s="8"/>
      <c r="G269" s="34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4.25">
      <c r="A270" s="8"/>
      <c r="B270" s="8"/>
      <c r="C270" s="8"/>
      <c r="D270" s="8"/>
      <c r="E270" s="8"/>
      <c r="F270" s="8"/>
      <c r="G270" s="34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4.25">
      <c r="A271" s="8"/>
      <c r="B271" s="8"/>
      <c r="C271" s="8"/>
      <c r="D271" s="8"/>
      <c r="E271" s="8"/>
      <c r="F271" s="8"/>
      <c r="G271" s="34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4.25">
      <c r="A272" s="8"/>
      <c r="B272" s="8"/>
      <c r="C272" s="8"/>
      <c r="D272" s="8"/>
      <c r="E272" s="8"/>
      <c r="F272" s="8"/>
      <c r="G272" s="34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4.25">
      <c r="A273" s="8"/>
      <c r="B273" s="8"/>
      <c r="C273" s="8"/>
      <c r="D273" s="8"/>
      <c r="E273" s="8"/>
      <c r="F273" s="8"/>
      <c r="G273" s="34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4.25">
      <c r="A274" s="8"/>
      <c r="B274" s="8"/>
      <c r="C274" s="8"/>
      <c r="D274" s="8"/>
      <c r="E274" s="8"/>
      <c r="F274" s="8"/>
      <c r="G274" s="34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4.25">
      <c r="A275" s="8"/>
      <c r="B275" s="8"/>
      <c r="C275" s="8"/>
      <c r="D275" s="8"/>
      <c r="E275" s="8"/>
      <c r="F275" s="8"/>
      <c r="G275" s="34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4.25">
      <c r="A276" s="8"/>
      <c r="B276" s="8"/>
      <c r="C276" s="8"/>
      <c r="D276" s="8"/>
      <c r="E276" s="8"/>
      <c r="F276" s="8"/>
      <c r="G276" s="34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4.25">
      <c r="A277" s="8"/>
      <c r="B277" s="8"/>
      <c r="C277" s="8"/>
      <c r="D277" s="8"/>
      <c r="E277" s="8"/>
      <c r="F277" s="8"/>
      <c r="G277" s="34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4.25">
      <c r="A278" s="8"/>
      <c r="B278" s="8"/>
      <c r="C278" s="8"/>
      <c r="D278" s="8"/>
      <c r="E278" s="8"/>
      <c r="F278" s="8"/>
      <c r="G278" s="34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4.25">
      <c r="A279" s="8"/>
      <c r="B279" s="8"/>
      <c r="C279" s="8"/>
      <c r="D279" s="8"/>
      <c r="E279" s="8"/>
      <c r="F279" s="8"/>
      <c r="G279" s="34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4.25">
      <c r="A280" s="8"/>
      <c r="B280" s="8"/>
      <c r="C280" s="8"/>
      <c r="D280" s="8"/>
      <c r="E280" s="8"/>
      <c r="F280" s="8"/>
      <c r="G280" s="34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4.25">
      <c r="A281" s="8"/>
      <c r="B281" s="8"/>
      <c r="C281" s="8"/>
      <c r="D281" s="8"/>
      <c r="E281" s="8"/>
      <c r="F281" s="8"/>
      <c r="G281" s="34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4.25">
      <c r="A282" s="8"/>
      <c r="B282" s="8"/>
      <c r="C282" s="8"/>
      <c r="D282" s="8"/>
      <c r="E282" s="8"/>
      <c r="F282" s="8"/>
      <c r="G282" s="34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4.25">
      <c r="A283" s="8"/>
      <c r="B283" s="8"/>
      <c r="C283" s="8"/>
      <c r="D283" s="8"/>
      <c r="E283" s="8"/>
      <c r="F283" s="8"/>
      <c r="G283" s="34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4.25">
      <c r="A284" s="8"/>
      <c r="B284" s="8"/>
      <c r="C284" s="8"/>
      <c r="D284" s="8"/>
      <c r="E284" s="8"/>
      <c r="F284" s="8"/>
      <c r="G284" s="34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</sheetData>
  <sheetProtection/>
  <mergeCells count="4">
    <mergeCell ref="A3:J3"/>
    <mergeCell ref="A5:J5"/>
    <mergeCell ref="A6:J6"/>
    <mergeCell ref="A4:J4"/>
  </mergeCells>
  <printOptions horizontalCentered="1"/>
  <pageMargins left="0.5118110236220472" right="0.5118110236220472" top="0.2362204724409449" bottom="0.2362204724409449" header="0" footer="0"/>
  <pageSetup horizontalDpi="180" verticalDpi="180" orientation="landscape" paperSize="40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J247"/>
  <sheetViews>
    <sheetView zoomScaleSheetLayoutView="100" zoomScalePageLayoutView="0" workbookViewId="0" topLeftCell="A7">
      <selection activeCell="A4" sqref="A4:G4"/>
    </sheetView>
  </sheetViews>
  <sheetFormatPr defaultColWidth="9.140625" defaultRowHeight="12.75"/>
  <cols>
    <col min="1" max="1" width="5.00390625" style="4" customWidth="1"/>
    <col min="2" max="2" width="9.57421875" style="4" customWidth="1"/>
    <col min="3" max="3" width="18.421875" style="4" customWidth="1"/>
    <col min="4" max="4" width="14.8515625" style="4" customWidth="1"/>
    <col min="5" max="5" width="16.00390625" style="4" customWidth="1"/>
    <col min="6" max="6" width="10.421875" style="4" customWidth="1"/>
    <col min="7" max="7" width="12.00390625" style="35" customWidth="1"/>
    <col min="8" max="16384" width="9.140625" style="4" customWidth="1"/>
  </cols>
  <sheetData>
    <row r="1" spans="1:36" ht="14.25">
      <c r="A1" s="5"/>
      <c r="B1" s="6"/>
      <c r="C1" s="6"/>
      <c r="D1" s="6"/>
      <c r="E1" s="6"/>
      <c r="F1" s="6"/>
      <c r="G1" s="36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8">
      <c r="A2" s="217" t="s">
        <v>121</v>
      </c>
      <c r="B2" s="211"/>
      <c r="C2" s="211"/>
      <c r="D2" s="211"/>
      <c r="E2" s="211"/>
      <c r="F2" s="211"/>
      <c r="G2" s="21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4.25">
      <c r="A3" s="5"/>
      <c r="B3" s="6"/>
      <c r="C3" s="6"/>
      <c r="D3" s="6"/>
      <c r="E3" s="6"/>
      <c r="F3" s="6"/>
      <c r="G3" s="36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6.5">
      <c r="A4" s="219" t="s">
        <v>223</v>
      </c>
      <c r="B4" s="219"/>
      <c r="C4" s="219"/>
      <c r="D4" s="219"/>
      <c r="E4" s="219"/>
      <c r="F4" s="219"/>
      <c r="G4" s="219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6.5">
      <c r="A5" s="219" t="s">
        <v>197</v>
      </c>
      <c r="B5" s="219"/>
      <c r="C5" s="219"/>
      <c r="D5" s="219"/>
      <c r="E5" s="219"/>
      <c r="F5" s="219"/>
      <c r="G5" s="219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6.5">
      <c r="A6" s="220" t="s">
        <v>143</v>
      </c>
      <c r="B6" s="221"/>
      <c r="C6" s="221"/>
      <c r="D6" s="221"/>
      <c r="E6" s="221"/>
      <c r="F6" s="221"/>
      <c r="G6" s="222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51">
      <c r="A7" s="79" t="s">
        <v>0</v>
      </c>
      <c r="B7" s="79"/>
      <c r="C7" s="79" t="s">
        <v>40</v>
      </c>
      <c r="D7" s="79" t="s">
        <v>41</v>
      </c>
      <c r="E7" s="79" t="s">
        <v>100</v>
      </c>
      <c r="F7" s="79" t="s">
        <v>109</v>
      </c>
      <c r="G7" s="79" t="s">
        <v>110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8.25">
      <c r="A8" s="223">
        <v>1</v>
      </c>
      <c r="B8" s="216">
        <v>43296</v>
      </c>
      <c r="C8" s="32" t="s">
        <v>217</v>
      </c>
      <c r="D8" s="89" t="s">
        <v>163</v>
      </c>
      <c r="E8" s="89" t="s">
        <v>163</v>
      </c>
      <c r="F8" s="89" t="s">
        <v>163</v>
      </c>
      <c r="G8" s="90" t="s">
        <v>122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38.25">
      <c r="A9" s="223"/>
      <c r="B9" s="216"/>
      <c r="C9" s="32" t="s">
        <v>218</v>
      </c>
      <c r="D9" s="89" t="s">
        <v>163</v>
      </c>
      <c r="E9" s="89" t="s">
        <v>163</v>
      </c>
      <c r="F9" s="89" t="s">
        <v>163</v>
      </c>
      <c r="G9" s="90" t="s">
        <v>122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38.25">
      <c r="A10" s="215">
        <v>2</v>
      </c>
      <c r="B10" s="216">
        <v>43327</v>
      </c>
      <c r="C10" s="32" t="s">
        <v>220</v>
      </c>
      <c r="D10" s="89" t="s">
        <v>163</v>
      </c>
      <c r="E10" s="89" t="s">
        <v>163</v>
      </c>
      <c r="F10" s="89" t="s">
        <v>163</v>
      </c>
      <c r="G10" s="90" t="s">
        <v>122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38.25">
      <c r="A11" s="215"/>
      <c r="B11" s="216"/>
      <c r="C11" s="32" t="s">
        <v>219</v>
      </c>
      <c r="D11" s="89" t="s">
        <v>163</v>
      </c>
      <c r="E11" s="89" t="s">
        <v>163</v>
      </c>
      <c r="F11" s="89" t="s">
        <v>163</v>
      </c>
      <c r="G11" s="90" t="s">
        <v>122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38.25">
      <c r="A12" s="215">
        <v>3</v>
      </c>
      <c r="B12" s="216">
        <v>43358</v>
      </c>
      <c r="C12" s="32" t="s">
        <v>221</v>
      </c>
      <c r="D12" s="89" t="s">
        <v>163</v>
      </c>
      <c r="E12" s="89" t="s">
        <v>163</v>
      </c>
      <c r="F12" s="89" t="s">
        <v>163</v>
      </c>
      <c r="G12" s="90" t="s">
        <v>122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38.25">
      <c r="A13" s="215"/>
      <c r="B13" s="216"/>
      <c r="C13" s="32" t="s">
        <v>222</v>
      </c>
      <c r="D13" s="89" t="s">
        <v>163</v>
      </c>
      <c r="E13" s="89" t="s">
        <v>163</v>
      </c>
      <c r="F13" s="89" t="s">
        <v>163</v>
      </c>
      <c r="G13" s="90" t="s">
        <v>122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4.25">
      <c r="A14" s="8"/>
      <c r="B14" s="8"/>
      <c r="C14" s="8"/>
      <c r="D14" s="8"/>
      <c r="E14" s="8"/>
      <c r="F14" s="8"/>
      <c r="G14" s="34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4.25">
      <c r="A15" s="8"/>
      <c r="B15" s="8"/>
      <c r="C15" s="8"/>
      <c r="D15" s="8"/>
      <c r="E15" s="8"/>
      <c r="F15" s="8"/>
      <c r="G15" s="34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4.25">
      <c r="A16" s="8"/>
      <c r="B16" s="8"/>
      <c r="C16" s="8"/>
      <c r="D16" s="8"/>
      <c r="E16" s="8"/>
      <c r="F16" s="8"/>
      <c r="G16" s="34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4.25">
      <c r="A17" s="8"/>
      <c r="B17" s="8"/>
      <c r="C17" s="8"/>
      <c r="D17" s="8"/>
      <c r="E17" s="8"/>
      <c r="F17" s="8"/>
      <c r="G17" s="34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4.25">
      <c r="A18" s="8"/>
      <c r="B18" s="8"/>
      <c r="C18" s="8"/>
      <c r="D18" s="8"/>
      <c r="E18" s="8"/>
      <c r="F18" s="8"/>
      <c r="G18" s="34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4.25">
      <c r="A19" s="8"/>
      <c r="B19" s="8"/>
      <c r="C19" s="8"/>
      <c r="D19" s="8"/>
      <c r="E19" s="8"/>
      <c r="F19" s="8"/>
      <c r="G19" s="34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4.25">
      <c r="A20" s="8"/>
      <c r="B20" s="8"/>
      <c r="C20" s="8"/>
      <c r="D20" s="8"/>
      <c r="E20" s="8"/>
      <c r="F20" s="8"/>
      <c r="G20" s="34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4.25">
      <c r="A21" s="8"/>
      <c r="B21" s="8"/>
      <c r="C21" s="8"/>
      <c r="D21" s="8"/>
      <c r="E21" s="8"/>
      <c r="F21" s="8"/>
      <c r="G21" s="34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4.25">
      <c r="A22" s="8"/>
      <c r="B22" s="8"/>
      <c r="C22" s="8"/>
      <c r="D22" s="8"/>
      <c r="E22" s="8"/>
      <c r="F22" s="8"/>
      <c r="G22" s="34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4.25">
      <c r="A23" s="8"/>
      <c r="B23" s="8"/>
      <c r="C23" s="8"/>
      <c r="D23" s="8"/>
      <c r="E23" s="8"/>
      <c r="F23" s="8"/>
      <c r="G23" s="34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4.25">
      <c r="A24" s="8"/>
      <c r="B24" s="8"/>
      <c r="C24" s="8"/>
      <c r="D24" s="8"/>
      <c r="E24" s="8"/>
      <c r="F24" s="8"/>
      <c r="G24" s="34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4.25">
      <c r="A25" s="8"/>
      <c r="B25" s="8"/>
      <c r="C25" s="8"/>
      <c r="D25" s="8"/>
      <c r="E25" s="8"/>
      <c r="F25" s="8"/>
      <c r="G25" s="34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4.25">
      <c r="A26" s="8"/>
      <c r="B26" s="8"/>
      <c r="C26" s="8"/>
      <c r="D26" s="8"/>
      <c r="E26" s="8"/>
      <c r="F26" s="8"/>
      <c r="G26" s="34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4.25">
      <c r="A27" s="8"/>
      <c r="B27" s="8"/>
      <c r="C27" s="8"/>
      <c r="D27" s="8"/>
      <c r="E27" s="8"/>
      <c r="F27" s="8"/>
      <c r="G27" s="34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4.25">
      <c r="A28" s="8"/>
      <c r="B28" s="8"/>
      <c r="C28" s="8"/>
      <c r="D28" s="8"/>
      <c r="E28" s="8"/>
      <c r="F28" s="8"/>
      <c r="G28" s="34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4.25">
      <c r="A29" s="8"/>
      <c r="B29" s="8"/>
      <c r="C29" s="8"/>
      <c r="D29" s="8"/>
      <c r="E29" s="8"/>
      <c r="F29" s="8"/>
      <c r="G29" s="34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4.25">
      <c r="A30" s="8"/>
      <c r="B30" s="8"/>
      <c r="C30" s="8"/>
      <c r="D30" s="8"/>
      <c r="E30" s="8"/>
      <c r="F30" s="8"/>
      <c r="G30" s="34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4.25">
      <c r="A31" s="8"/>
      <c r="B31" s="8"/>
      <c r="C31" s="8"/>
      <c r="D31" s="8"/>
      <c r="E31" s="8"/>
      <c r="F31" s="8"/>
      <c r="G31" s="34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4.25">
      <c r="A32" s="8"/>
      <c r="B32" s="8"/>
      <c r="C32" s="8"/>
      <c r="D32" s="8"/>
      <c r="E32" s="8"/>
      <c r="F32" s="8"/>
      <c r="G32" s="34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4.25">
      <c r="A33" s="8"/>
      <c r="B33" s="8"/>
      <c r="C33" s="8"/>
      <c r="D33" s="8"/>
      <c r="E33" s="8"/>
      <c r="F33" s="8"/>
      <c r="G33" s="34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4.25">
      <c r="A34" s="8"/>
      <c r="B34" s="8"/>
      <c r="C34" s="8"/>
      <c r="D34" s="8"/>
      <c r="E34" s="8"/>
      <c r="F34" s="8"/>
      <c r="G34" s="34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4.25">
      <c r="A35" s="8"/>
      <c r="B35" s="8"/>
      <c r="C35" s="8"/>
      <c r="D35" s="8"/>
      <c r="E35" s="8"/>
      <c r="F35" s="8"/>
      <c r="G35" s="34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4.25">
      <c r="A36" s="8"/>
      <c r="B36" s="8"/>
      <c r="C36" s="8"/>
      <c r="D36" s="8"/>
      <c r="E36" s="8"/>
      <c r="F36" s="8"/>
      <c r="G36" s="34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4.25">
      <c r="A37" s="8"/>
      <c r="B37" s="8"/>
      <c r="C37" s="8"/>
      <c r="D37" s="8"/>
      <c r="E37" s="8"/>
      <c r="F37" s="8"/>
      <c r="G37" s="34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4.25">
      <c r="A38" s="8"/>
      <c r="B38" s="8"/>
      <c r="C38" s="8"/>
      <c r="D38" s="8"/>
      <c r="E38" s="8"/>
      <c r="F38" s="8"/>
      <c r="G38" s="34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4.25">
      <c r="A39" s="8"/>
      <c r="B39" s="8"/>
      <c r="C39" s="8"/>
      <c r="D39" s="8"/>
      <c r="E39" s="8"/>
      <c r="F39" s="8"/>
      <c r="G39" s="34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4.25">
      <c r="A40" s="8"/>
      <c r="B40" s="8"/>
      <c r="C40" s="8"/>
      <c r="D40" s="8"/>
      <c r="E40" s="8"/>
      <c r="F40" s="8"/>
      <c r="G40" s="34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4.25">
      <c r="A41" s="8"/>
      <c r="B41" s="8"/>
      <c r="C41" s="8"/>
      <c r="D41" s="8"/>
      <c r="E41" s="8"/>
      <c r="F41" s="8"/>
      <c r="G41" s="34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4.25">
      <c r="A42" s="8"/>
      <c r="B42" s="8"/>
      <c r="C42" s="8"/>
      <c r="D42" s="8"/>
      <c r="E42" s="8"/>
      <c r="F42" s="8"/>
      <c r="G42" s="34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4.25">
      <c r="A43" s="8"/>
      <c r="B43" s="8"/>
      <c r="C43" s="8"/>
      <c r="D43" s="8"/>
      <c r="E43" s="8"/>
      <c r="F43" s="8"/>
      <c r="G43" s="34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4.25">
      <c r="A44" s="8"/>
      <c r="B44" s="8"/>
      <c r="C44" s="8"/>
      <c r="D44" s="8"/>
      <c r="E44" s="8"/>
      <c r="F44" s="8"/>
      <c r="G44" s="34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4.25">
      <c r="A45" s="8"/>
      <c r="B45" s="8"/>
      <c r="C45" s="8"/>
      <c r="D45" s="8"/>
      <c r="E45" s="8"/>
      <c r="F45" s="8"/>
      <c r="G45" s="34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4.25">
      <c r="A46" s="8"/>
      <c r="B46" s="8"/>
      <c r="C46" s="8"/>
      <c r="D46" s="8"/>
      <c r="E46" s="8"/>
      <c r="F46" s="8"/>
      <c r="G46" s="34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4.25">
      <c r="A47" s="8"/>
      <c r="B47" s="8"/>
      <c r="C47" s="8"/>
      <c r="D47" s="8"/>
      <c r="E47" s="8"/>
      <c r="F47" s="8"/>
      <c r="G47" s="34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4.25">
      <c r="A48" s="8"/>
      <c r="B48" s="8"/>
      <c r="C48" s="8"/>
      <c r="D48" s="8"/>
      <c r="E48" s="8"/>
      <c r="F48" s="8"/>
      <c r="G48" s="34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4.25">
      <c r="A49" s="8"/>
      <c r="B49" s="8"/>
      <c r="C49" s="8"/>
      <c r="D49" s="8"/>
      <c r="E49" s="8"/>
      <c r="F49" s="8"/>
      <c r="G49" s="34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4.25">
      <c r="A50" s="8"/>
      <c r="B50" s="8"/>
      <c r="C50" s="8"/>
      <c r="D50" s="8"/>
      <c r="E50" s="8"/>
      <c r="F50" s="8"/>
      <c r="G50" s="34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4.25">
      <c r="A51" s="8"/>
      <c r="B51" s="8"/>
      <c r="C51" s="8"/>
      <c r="D51" s="8"/>
      <c r="E51" s="8"/>
      <c r="F51" s="8"/>
      <c r="G51" s="34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4.25">
      <c r="A52" s="8"/>
      <c r="B52" s="8"/>
      <c r="C52" s="8"/>
      <c r="D52" s="8"/>
      <c r="E52" s="8"/>
      <c r="F52" s="8"/>
      <c r="G52" s="34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4.25">
      <c r="A53" s="8"/>
      <c r="B53" s="8"/>
      <c r="C53" s="8"/>
      <c r="D53" s="8"/>
      <c r="E53" s="8"/>
      <c r="F53" s="8"/>
      <c r="G53" s="34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4.25">
      <c r="A54" s="8"/>
      <c r="B54" s="8"/>
      <c r="C54" s="8"/>
      <c r="D54" s="8"/>
      <c r="E54" s="8"/>
      <c r="F54" s="8"/>
      <c r="G54" s="34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4.25">
      <c r="A55" s="8"/>
      <c r="B55" s="8"/>
      <c r="C55" s="8"/>
      <c r="D55" s="8"/>
      <c r="E55" s="8"/>
      <c r="F55" s="8"/>
      <c r="G55" s="34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4.25">
      <c r="A56" s="8"/>
      <c r="B56" s="8"/>
      <c r="C56" s="8"/>
      <c r="D56" s="8"/>
      <c r="E56" s="8"/>
      <c r="F56" s="8"/>
      <c r="G56" s="34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4.25">
      <c r="A57" s="8"/>
      <c r="B57" s="8"/>
      <c r="C57" s="8"/>
      <c r="D57" s="8"/>
      <c r="E57" s="8"/>
      <c r="F57" s="8"/>
      <c r="G57" s="34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4.25">
      <c r="A58" s="8"/>
      <c r="B58" s="8"/>
      <c r="C58" s="8"/>
      <c r="D58" s="8"/>
      <c r="E58" s="8"/>
      <c r="F58" s="8"/>
      <c r="G58" s="34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4.25">
      <c r="A59" s="8"/>
      <c r="B59" s="8"/>
      <c r="C59" s="8"/>
      <c r="D59" s="8"/>
      <c r="E59" s="8"/>
      <c r="F59" s="8"/>
      <c r="G59" s="34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4.25">
      <c r="A60" s="8"/>
      <c r="B60" s="8"/>
      <c r="C60" s="8"/>
      <c r="D60" s="8"/>
      <c r="E60" s="8"/>
      <c r="F60" s="8"/>
      <c r="G60" s="34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4.25">
      <c r="A61" s="8"/>
      <c r="B61" s="8"/>
      <c r="C61" s="8"/>
      <c r="D61" s="8"/>
      <c r="E61" s="8"/>
      <c r="F61" s="8"/>
      <c r="G61" s="34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4.25">
      <c r="A62" s="8"/>
      <c r="B62" s="8"/>
      <c r="C62" s="8"/>
      <c r="D62" s="8"/>
      <c r="E62" s="8"/>
      <c r="F62" s="8"/>
      <c r="G62" s="34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4.25">
      <c r="A63" s="8"/>
      <c r="B63" s="8"/>
      <c r="C63" s="8"/>
      <c r="D63" s="8"/>
      <c r="E63" s="8"/>
      <c r="F63" s="8"/>
      <c r="G63" s="34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4.25">
      <c r="A64" s="8"/>
      <c r="B64" s="8"/>
      <c r="C64" s="8"/>
      <c r="D64" s="8"/>
      <c r="E64" s="8"/>
      <c r="F64" s="8"/>
      <c r="G64" s="34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4.25">
      <c r="A65" s="8"/>
      <c r="B65" s="8"/>
      <c r="C65" s="8"/>
      <c r="D65" s="8"/>
      <c r="E65" s="8"/>
      <c r="F65" s="8"/>
      <c r="G65" s="34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4.25">
      <c r="A66" s="8"/>
      <c r="B66" s="8"/>
      <c r="C66" s="8"/>
      <c r="D66" s="8"/>
      <c r="E66" s="8"/>
      <c r="F66" s="8"/>
      <c r="G66" s="34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4.25">
      <c r="A67" s="8"/>
      <c r="B67" s="8"/>
      <c r="C67" s="8"/>
      <c r="D67" s="8"/>
      <c r="E67" s="8"/>
      <c r="F67" s="8"/>
      <c r="G67" s="34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4.25">
      <c r="A68" s="8"/>
      <c r="B68" s="8"/>
      <c r="C68" s="8"/>
      <c r="D68" s="8"/>
      <c r="E68" s="8"/>
      <c r="F68" s="8"/>
      <c r="G68" s="34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4.25">
      <c r="A69" s="8"/>
      <c r="B69" s="8"/>
      <c r="C69" s="8"/>
      <c r="D69" s="8"/>
      <c r="E69" s="8"/>
      <c r="F69" s="8"/>
      <c r="G69" s="34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4.25">
      <c r="A70" s="8"/>
      <c r="B70" s="8"/>
      <c r="C70" s="8"/>
      <c r="D70" s="8"/>
      <c r="E70" s="8"/>
      <c r="F70" s="8"/>
      <c r="G70" s="34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4.25">
      <c r="A71" s="8"/>
      <c r="B71" s="8"/>
      <c r="C71" s="8"/>
      <c r="D71" s="8"/>
      <c r="E71" s="8"/>
      <c r="F71" s="8"/>
      <c r="G71" s="34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4.25">
      <c r="A72" s="8"/>
      <c r="B72" s="8"/>
      <c r="C72" s="8"/>
      <c r="D72" s="8"/>
      <c r="E72" s="8"/>
      <c r="F72" s="8"/>
      <c r="G72" s="34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4.25">
      <c r="A73" s="8"/>
      <c r="B73" s="8"/>
      <c r="C73" s="8"/>
      <c r="D73" s="8"/>
      <c r="E73" s="8"/>
      <c r="F73" s="8"/>
      <c r="G73" s="34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4.25">
      <c r="A74" s="8"/>
      <c r="B74" s="8"/>
      <c r="C74" s="8"/>
      <c r="D74" s="8"/>
      <c r="E74" s="8"/>
      <c r="F74" s="8"/>
      <c r="G74" s="34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4.25">
      <c r="A75" s="8"/>
      <c r="B75" s="8"/>
      <c r="C75" s="8"/>
      <c r="D75" s="8"/>
      <c r="E75" s="8"/>
      <c r="F75" s="8"/>
      <c r="G75" s="34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4.25">
      <c r="A76" s="8"/>
      <c r="B76" s="8"/>
      <c r="C76" s="8"/>
      <c r="D76" s="8"/>
      <c r="E76" s="8"/>
      <c r="F76" s="8"/>
      <c r="G76" s="34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4.25">
      <c r="A77" s="8"/>
      <c r="B77" s="8"/>
      <c r="C77" s="8"/>
      <c r="D77" s="8"/>
      <c r="E77" s="8"/>
      <c r="F77" s="8"/>
      <c r="G77" s="34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4.25">
      <c r="A78" s="8"/>
      <c r="B78" s="8"/>
      <c r="C78" s="8"/>
      <c r="D78" s="8"/>
      <c r="E78" s="8"/>
      <c r="F78" s="8"/>
      <c r="G78" s="34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4.25">
      <c r="A79" s="8"/>
      <c r="B79" s="8"/>
      <c r="C79" s="8"/>
      <c r="D79" s="8"/>
      <c r="E79" s="8"/>
      <c r="F79" s="8"/>
      <c r="G79" s="34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4.25">
      <c r="A80" s="8"/>
      <c r="B80" s="8"/>
      <c r="C80" s="8"/>
      <c r="D80" s="8"/>
      <c r="E80" s="8"/>
      <c r="F80" s="8"/>
      <c r="G80" s="34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4.25">
      <c r="A81" s="8"/>
      <c r="B81" s="8"/>
      <c r="C81" s="8"/>
      <c r="D81" s="8"/>
      <c r="E81" s="8"/>
      <c r="F81" s="8"/>
      <c r="G81" s="34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4.25">
      <c r="A82" s="8"/>
      <c r="B82" s="8"/>
      <c r="C82" s="8"/>
      <c r="D82" s="8"/>
      <c r="E82" s="8"/>
      <c r="F82" s="8"/>
      <c r="G82" s="34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4.25">
      <c r="A83" s="8"/>
      <c r="B83" s="8"/>
      <c r="C83" s="8"/>
      <c r="D83" s="8"/>
      <c r="E83" s="8"/>
      <c r="F83" s="8"/>
      <c r="G83" s="34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4.25">
      <c r="A84" s="8"/>
      <c r="B84" s="8"/>
      <c r="C84" s="8"/>
      <c r="D84" s="8"/>
      <c r="E84" s="8"/>
      <c r="F84" s="8"/>
      <c r="G84" s="34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4.25">
      <c r="A85" s="8"/>
      <c r="B85" s="8"/>
      <c r="C85" s="8"/>
      <c r="D85" s="8"/>
      <c r="E85" s="8"/>
      <c r="F85" s="8"/>
      <c r="G85" s="34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4.25">
      <c r="A86" s="8"/>
      <c r="B86" s="8"/>
      <c r="C86" s="8"/>
      <c r="D86" s="8"/>
      <c r="E86" s="8"/>
      <c r="F86" s="8"/>
      <c r="G86" s="34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4.25">
      <c r="A87" s="8"/>
      <c r="B87" s="8"/>
      <c r="C87" s="8"/>
      <c r="D87" s="8"/>
      <c r="E87" s="8"/>
      <c r="F87" s="8"/>
      <c r="G87" s="34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4.25">
      <c r="A88" s="8"/>
      <c r="B88" s="8"/>
      <c r="C88" s="8"/>
      <c r="D88" s="8"/>
      <c r="E88" s="8"/>
      <c r="F88" s="8"/>
      <c r="G88" s="34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4.25">
      <c r="A89" s="8"/>
      <c r="B89" s="8"/>
      <c r="C89" s="8"/>
      <c r="D89" s="8"/>
      <c r="E89" s="8"/>
      <c r="F89" s="8"/>
      <c r="G89" s="34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4.25">
      <c r="A90" s="8"/>
      <c r="B90" s="8"/>
      <c r="C90" s="8"/>
      <c r="D90" s="8"/>
      <c r="E90" s="8"/>
      <c r="F90" s="8"/>
      <c r="G90" s="34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4.25">
      <c r="A91" s="8"/>
      <c r="B91" s="8"/>
      <c r="C91" s="8"/>
      <c r="D91" s="8"/>
      <c r="E91" s="8"/>
      <c r="F91" s="8"/>
      <c r="G91" s="34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4.25">
      <c r="A92" s="8"/>
      <c r="B92" s="8"/>
      <c r="C92" s="8"/>
      <c r="D92" s="8"/>
      <c r="E92" s="8"/>
      <c r="F92" s="8"/>
      <c r="G92" s="34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4.25">
      <c r="A93" s="8"/>
      <c r="B93" s="8"/>
      <c r="C93" s="8"/>
      <c r="D93" s="8"/>
      <c r="E93" s="8"/>
      <c r="F93" s="8"/>
      <c r="G93" s="34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4.25">
      <c r="A94" s="8"/>
      <c r="B94" s="8"/>
      <c r="C94" s="8"/>
      <c r="D94" s="8"/>
      <c r="E94" s="8"/>
      <c r="F94" s="8"/>
      <c r="G94" s="34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4.25">
      <c r="A95" s="8"/>
      <c r="B95" s="8"/>
      <c r="C95" s="8"/>
      <c r="D95" s="8"/>
      <c r="E95" s="8"/>
      <c r="F95" s="8"/>
      <c r="G95" s="34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4.25">
      <c r="A96" s="8"/>
      <c r="B96" s="8"/>
      <c r="C96" s="8"/>
      <c r="D96" s="8"/>
      <c r="E96" s="8"/>
      <c r="F96" s="8"/>
      <c r="G96" s="34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4.25">
      <c r="A97" s="8"/>
      <c r="B97" s="8"/>
      <c r="C97" s="8"/>
      <c r="D97" s="8"/>
      <c r="E97" s="8"/>
      <c r="F97" s="8"/>
      <c r="G97" s="34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4.25">
      <c r="A98" s="8"/>
      <c r="B98" s="8"/>
      <c r="C98" s="8"/>
      <c r="D98" s="8"/>
      <c r="E98" s="8"/>
      <c r="F98" s="8"/>
      <c r="G98" s="34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4.25">
      <c r="A99" s="8"/>
      <c r="B99" s="8"/>
      <c r="C99" s="8"/>
      <c r="D99" s="8"/>
      <c r="E99" s="8"/>
      <c r="F99" s="8"/>
      <c r="G99" s="34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4.25">
      <c r="A100" s="8"/>
      <c r="B100" s="8"/>
      <c r="C100" s="8"/>
      <c r="D100" s="8"/>
      <c r="E100" s="8"/>
      <c r="F100" s="8"/>
      <c r="G100" s="34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4.25">
      <c r="A101" s="8"/>
      <c r="B101" s="8"/>
      <c r="C101" s="8"/>
      <c r="D101" s="8"/>
      <c r="E101" s="8"/>
      <c r="F101" s="8"/>
      <c r="G101" s="34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4.25">
      <c r="A102" s="8"/>
      <c r="B102" s="8"/>
      <c r="C102" s="8"/>
      <c r="D102" s="8"/>
      <c r="E102" s="8"/>
      <c r="F102" s="8"/>
      <c r="G102" s="34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4.25">
      <c r="A103" s="8"/>
      <c r="B103" s="8"/>
      <c r="C103" s="8"/>
      <c r="D103" s="8"/>
      <c r="E103" s="8"/>
      <c r="F103" s="8"/>
      <c r="G103" s="34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4.25">
      <c r="A104" s="8"/>
      <c r="B104" s="8"/>
      <c r="C104" s="8"/>
      <c r="D104" s="8"/>
      <c r="E104" s="8"/>
      <c r="F104" s="8"/>
      <c r="G104" s="34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4.25">
      <c r="A105" s="8"/>
      <c r="B105" s="8"/>
      <c r="C105" s="8"/>
      <c r="D105" s="8"/>
      <c r="E105" s="8"/>
      <c r="F105" s="8"/>
      <c r="G105" s="34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4.25">
      <c r="A106" s="8"/>
      <c r="B106" s="8"/>
      <c r="C106" s="8"/>
      <c r="D106" s="8"/>
      <c r="E106" s="8"/>
      <c r="F106" s="8"/>
      <c r="G106" s="34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4.25">
      <c r="A107" s="8"/>
      <c r="B107" s="8"/>
      <c r="C107" s="8"/>
      <c r="D107" s="8"/>
      <c r="E107" s="8"/>
      <c r="F107" s="8"/>
      <c r="G107" s="34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4.25">
      <c r="A108" s="8"/>
      <c r="B108" s="8"/>
      <c r="C108" s="8"/>
      <c r="D108" s="8"/>
      <c r="E108" s="8"/>
      <c r="F108" s="8"/>
      <c r="G108" s="34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4.25">
      <c r="A109" s="8"/>
      <c r="B109" s="8"/>
      <c r="C109" s="8"/>
      <c r="D109" s="8"/>
      <c r="E109" s="8"/>
      <c r="F109" s="8"/>
      <c r="G109" s="34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4.25">
      <c r="A110" s="8"/>
      <c r="B110" s="8"/>
      <c r="C110" s="8"/>
      <c r="D110" s="8"/>
      <c r="E110" s="8"/>
      <c r="F110" s="8"/>
      <c r="G110" s="34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4.25">
      <c r="A111" s="8"/>
      <c r="B111" s="8"/>
      <c r="C111" s="8"/>
      <c r="D111" s="8"/>
      <c r="E111" s="8"/>
      <c r="F111" s="8"/>
      <c r="G111" s="34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4.25">
      <c r="A112" s="8"/>
      <c r="B112" s="8"/>
      <c r="C112" s="8"/>
      <c r="D112" s="8"/>
      <c r="E112" s="8"/>
      <c r="F112" s="8"/>
      <c r="G112" s="34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4.25">
      <c r="A113" s="8"/>
      <c r="B113" s="8"/>
      <c r="C113" s="8"/>
      <c r="D113" s="8"/>
      <c r="E113" s="8"/>
      <c r="F113" s="8"/>
      <c r="G113" s="34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4.25">
      <c r="A114" s="8"/>
      <c r="B114" s="8"/>
      <c r="C114" s="8"/>
      <c r="D114" s="8"/>
      <c r="E114" s="8"/>
      <c r="F114" s="8"/>
      <c r="G114" s="34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4.25">
      <c r="A115" s="8"/>
      <c r="B115" s="8"/>
      <c r="C115" s="8"/>
      <c r="D115" s="8"/>
      <c r="E115" s="8"/>
      <c r="F115" s="8"/>
      <c r="G115" s="34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4.25">
      <c r="A116" s="8"/>
      <c r="B116" s="8"/>
      <c r="C116" s="8"/>
      <c r="D116" s="8"/>
      <c r="E116" s="8"/>
      <c r="F116" s="8"/>
      <c r="G116" s="34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4.25">
      <c r="A117" s="8"/>
      <c r="B117" s="8"/>
      <c r="C117" s="8"/>
      <c r="D117" s="8"/>
      <c r="E117" s="8"/>
      <c r="F117" s="8"/>
      <c r="G117" s="34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4.25">
      <c r="A118" s="8"/>
      <c r="B118" s="8"/>
      <c r="C118" s="8"/>
      <c r="D118" s="8"/>
      <c r="E118" s="8"/>
      <c r="F118" s="8"/>
      <c r="G118" s="34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4.25">
      <c r="A119" s="8"/>
      <c r="B119" s="8"/>
      <c r="C119" s="8"/>
      <c r="D119" s="8"/>
      <c r="E119" s="8"/>
      <c r="F119" s="8"/>
      <c r="G119" s="34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4.25">
      <c r="A120" s="8"/>
      <c r="B120" s="8"/>
      <c r="C120" s="8"/>
      <c r="D120" s="8"/>
      <c r="E120" s="8"/>
      <c r="F120" s="8"/>
      <c r="G120" s="34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4.25">
      <c r="A121" s="8"/>
      <c r="B121" s="8"/>
      <c r="C121" s="8"/>
      <c r="D121" s="8"/>
      <c r="E121" s="8"/>
      <c r="F121" s="8"/>
      <c r="G121" s="34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4.25">
      <c r="A122" s="8"/>
      <c r="B122" s="8"/>
      <c r="C122" s="8"/>
      <c r="D122" s="8"/>
      <c r="E122" s="8"/>
      <c r="F122" s="8"/>
      <c r="G122" s="34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4.25">
      <c r="A123" s="8"/>
      <c r="B123" s="8"/>
      <c r="C123" s="8"/>
      <c r="D123" s="8"/>
      <c r="E123" s="8"/>
      <c r="F123" s="8"/>
      <c r="G123" s="34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4.25">
      <c r="A124" s="8"/>
      <c r="B124" s="8"/>
      <c r="C124" s="8"/>
      <c r="D124" s="8"/>
      <c r="E124" s="8"/>
      <c r="F124" s="8"/>
      <c r="G124" s="34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4.25">
      <c r="A125" s="8"/>
      <c r="B125" s="8"/>
      <c r="C125" s="8"/>
      <c r="D125" s="8"/>
      <c r="E125" s="8"/>
      <c r="F125" s="8"/>
      <c r="G125" s="34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4.25">
      <c r="A126" s="8"/>
      <c r="B126" s="8"/>
      <c r="C126" s="8"/>
      <c r="D126" s="8"/>
      <c r="E126" s="8"/>
      <c r="F126" s="8"/>
      <c r="G126" s="34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4.25">
      <c r="A127" s="8"/>
      <c r="B127" s="8"/>
      <c r="C127" s="8"/>
      <c r="D127" s="8"/>
      <c r="E127" s="8"/>
      <c r="F127" s="8"/>
      <c r="G127" s="34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4.25">
      <c r="A128" s="8"/>
      <c r="B128" s="8"/>
      <c r="C128" s="8"/>
      <c r="D128" s="8"/>
      <c r="E128" s="8"/>
      <c r="F128" s="8"/>
      <c r="G128" s="34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4.25">
      <c r="A129" s="8"/>
      <c r="B129" s="8"/>
      <c r="C129" s="8"/>
      <c r="D129" s="8"/>
      <c r="E129" s="8"/>
      <c r="F129" s="8"/>
      <c r="G129" s="34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4.25">
      <c r="A130" s="8"/>
      <c r="B130" s="8"/>
      <c r="C130" s="8"/>
      <c r="D130" s="8"/>
      <c r="E130" s="8"/>
      <c r="F130" s="8"/>
      <c r="G130" s="34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4.25">
      <c r="A131" s="8"/>
      <c r="B131" s="8"/>
      <c r="C131" s="8"/>
      <c r="D131" s="8"/>
      <c r="E131" s="8"/>
      <c r="F131" s="8"/>
      <c r="G131" s="34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4.25">
      <c r="A132" s="8"/>
      <c r="B132" s="8"/>
      <c r="C132" s="8"/>
      <c r="D132" s="8"/>
      <c r="E132" s="8"/>
      <c r="F132" s="8"/>
      <c r="G132" s="34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4.25">
      <c r="A133" s="8"/>
      <c r="B133" s="8"/>
      <c r="C133" s="8"/>
      <c r="D133" s="8"/>
      <c r="E133" s="8"/>
      <c r="F133" s="8"/>
      <c r="G133" s="34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4.25">
      <c r="A134" s="8"/>
      <c r="B134" s="8"/>
      <c r="C134" s="8"/>
      <c r="D134" s="8"/>
      <c r="E134" s="8"/>
      <c r="F134" s="8"/>
      <c r="G134" s="34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4.25">
      <c r="A135" s="8"/>
      <c r="B135" s="8"/>
      <c r="C135" s="8"/>
      <c r="D135" s="8"/>
      <c r="E135" s="8"/>
      <c r="F135" s="8"/>
      <c r="G135" s="34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4.25">
      <c r="A136" s="8"/>
      <c r="B136" s="8"/>
      <c r="C136" s="8"/>
      <c r="D136" s="8"/>
      <c r="E136" s="8"/>
      <c r="F136" s="8"/>
      <c r="G136" s="34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4.25">
      <c r="A137" s="8"/>
      <c r="B137" s="8"/>
      <c r="C137" s="8"/>
      <c r="D137" s="8"/>
      <c r="E137" s="8"/>
      <c r="F137" s="8"/>
      <c r="G137" s="34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4.25">
      <c r="A138" s="8"/>
      <c r="B138" s="8"/>
      <c r="C138" s="8"/>
      <c r="D138" s="8"/>
      <c r="E138" s="8"/>
      <c r="F138" s="8"/>
      <c r="G138" s="34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4.25">
      <c r="A139" s="8"/>
      <c r="B139" s="8"/>
      <c r="C139" s="8"/>
      <c r="D139" s="8"/>
      <c r="E139" s="8"/>
      <c r="F139" s="8"/>
      <c r="G139" s="34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4.25">
      <c r="A140" s="8"/>
      <c r="B140" s="8"/>
      <c r="C140" s="8"/>
      <c r="D140" s="8"/>
      <c r="E140" s="8"/>
      <c r="F140" s="8"/>
      <c r="G140" s="34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4.25">
      <c r="A141" s="8"/>
      <c r="B141" s="8"/>
      <c r="C141" s="8"/>
      <c r="D141" s="8"/>
      <c r="E141" s="8"/>
      <c r="F141" s="8"/>
      <c r="G141" s="34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4.25">
      <c r="A142" s="8"/>
      <c r="B142" s="8"/>
      <c r="C142" s="8"/>
      <c r="D142" s="8"/>
      <c r="E142" s="8"/>
      <c r="F142" s="8"/>
      <c r="G142" s="34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4.25">
      <c r="A143" s="8"/>
      <c r="B143" s="8"/>
      <c r="C143" s="8"/>
      <c r="D143" s="8"/>
      <c r="E143" s="8"/>
      <c r="F143" s="8"/>
      <c r="G143" s="34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4.25">
      <c r="A144" s="8"/>
      <c r="B144" s="8"/>
      <c r="C144" s="8"/>
      <c r="D144" s="8"/>
      <c r="E144" s="8"/>
      <c r="F144" s="8"/>
      <c r="G144" s="34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4.25">
      <c r="A145" s="8"/>
      <c r="B145" s="8"/>
      <c r="C145" s="8"/>
      <c r="D145" s="8"/>
      <c r="E145" s="8"/>
      <c r="F145" s="8"/>
      <c r="G145" s="34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4.25">
      <c r="A146" s="8"/>
      <c r="B146" s="8"/>
      <c r="C146" s="8"/>
      <c r="D146" s="8"/>
      <c r="E146" s="8"/>
      <c r="F146" s="8"/>
      <c r="G146" s="34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4.25">
      <c r="A147" s="8"/>
      <c r="B147" s="8"/>
      <c r="C147" s="8"/>
      <c r="D147" s="8"/>
      <c r="E147" s="8"/>
      <c r="F147" s="8"/>
      <c r="G147" s="34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4.25">
      <c r="A148" s="8"/>
      <c r="B148" s="8"/>
      <c r="C148" s="8"/>
      <c r="D148" s="8"/>
      <c r="E148" s="8"/>
      <c r="F148" s="8"/>
      <c r="G148" s="34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4.25">
      <c r="A149" s="8"/>
      <c r="B149" s="8"/>
      <c r="C149" s="8"/>
      <c r="D149" s="8"/>
      <c r="E149" s="8"/>
      <c r="F149" s="8"/>
      <c r="G149" s="34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4.25">
      <c r="A150" s="8"/>
      <c r="B150" s="8"/>
      <c r="C150" s="8"/>
      <c r="D150" s="8"/>
      <c r="E150" s="8"/>
      <c r="F150" s="8"/>
      <c r="G150" s="34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4.25">
      <c r="A151" s="8"/>
      <c r="B151" s="8"/>
      <c r="C151" s="8"/>
      <c r="D151" s="8"/>
      <c r="E151" s="8"/>
      <c r="F151" s="8"/>
      <c r="G151" s="34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4.25">
      <c r="A152" s="8"/>
      <c r="B152" s="8"/>
      <c r="C152" s="8"/>
      <c r="D152" s="8"/>
      <c r="E152" s="8"/>
      <c r="F152" s="8"/>
      <c r="G152" s="34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4.25">
      <c r="A153" s="8"/>
      <c r="B153" s="8"/>
      <c r="C153" s="8"/>
      <c r="D153" s="8"/>
      <c r="E153" s="8"/>
      <c r="F153" s="8"/>
      <c r="G153" s="34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4.25">
      <c r="A154" s="8"/>
      <c r="B154" s="8"/>
      <c r="C154" s="8"/>
      <c r="D154" s="8"/>
      <c r="E154" s="8"/>
      <c r="F154" s="8"/>
      <c r="G154" s="34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4.25">
      <c r="A155" s="8"/>
      <c r="B155" s="8"/>
      <c r="C155" s="8"/>
      <c r="D155" s="8"/>
      <c r="E155" s="8"/>
      <c r="F155" s="8"/>
      <c r="G155" s="34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4.25">
      <c r="A156" s="8"/>
      <c r="B156" s="8"/>
      <c r="C156" s="8"/>
      <c r="D156" s="8"/>
      <c r="E156" s="8"/>
      <c r="F156" s="8"/>
      <c r="G156" s="34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4.25">
      <c r="A157" s="8"/>
      <c r="B157" s="8"/>
      <c r="C157" s="8"/>
      <c r="D157" s="8"/>
      <c r="E157" s="8"/>
      <c r="F157" s="8"/>
      <c r="G157" s="34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4.25">
      <c r="A158" s="8"/>
      <c r="B158" s="8"/>
      <c r="C158" s="8"/>
      <c r="D158" s="8"/>
      <c r="E158" s="8"/>
      <c r="F158" s="8"/>
      <c r="G158" s="34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4.25">
      <c r="A159" s="8"/>
      <c r="B159" s="8"/>
      <c r="C159" s="8"/>
      <c r="D159" s="8"/>
      <c r="E159" s="8"/>
      <c r="F159" s="8"/>
      <c r="G159" s="34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4.25">
      <c r="A160" s="8"/>
      <c r="B160" s="8"/>
      <c r="C160" s="8"/>
      <c r="D160" s="8"/>
      <c r="E160" s="8"/>
      <c r="F160" s="8"/>
      <c r="G160" s="34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4.25">
      <c r="A161" s="8"/>
      <c r="B161" s="8"/>
      <c r="C161" s="8"/>
      <c r="D161" s="8"/>
      <c r="E161" s="8"/>
      <c r="F161" s="8"/>
      <c r="G161" s="34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4.25">
      <c r="A162" s="8"/>
      <c r="B162" s="8"/>
      <c r="C162" s="8"/>
      <c r="D162" s="8"/>
      <c r="E162" s="8"/>
      <c r="F162" s="8"/>
      <c r="G162" s="34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4.25">
      <c r="A163" s="8"/>
      <c r="B163" s="8"/>
      <c r="C163" s="8"/>
      <c r="D163" s="8"/>
      <c r="E163" s="8"/>
      <c r="F163" s="8"/>
      <c r="G163" s="34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4.25">
      <c r="A164" s="8"/>
      <c r="B164" s="8"/>
      <c r="C164" s="8"/>
      <c r="D164" s="8"/>
      <c r="E164" s="8"/>
      <c r="F164" s="8"/>
      <c r="G164" s="34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4.25">
      <c r="A165" s="8"/>
      <c r="B165" s="8"/>
      <c r="C165" s="8"/>
      <c r="D165" s="8"/>
      <c r="E165" s="8"/>
      <c r="F165" s="8"/>
      <c r="G165" s="34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4.25">
      <c r="A166" s="8"/>
      <c r="B166" s="8"/>
      <c r="C166" s="8"/>
      <c r="D166" s="8"/>
      <c r="E166" s="8"/>
      <c r="F166" s="8"/>
      <c r="G166" s="34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4.25">
      <c r="A167" s="8"/>
      <c r="B167" s="8"/>
      <c r="C167" s="8"/>
      <c r="D167" s="8"/>
      <c r="E167" s="8"/>
      <c r="F167" s="8"/>
      <c r="G167" s="34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4.25">
      <c r="A168" s="8"/>
      <c r="B168" s="8"/>
      <c r="C168" s="8"/>
      <c r="D168" s="8"/>
      <c r="E168" s="8"/>
      <c r="F168" s="8"/>
      <c r="G168" s="34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4.25">
      <c r="A169" s="8"/>
      <c r="B169" s="8"/>
      <c r="C169" s="8"/>
      <c r="D169" s="8"/>
      <c r="E169" s="8"/>
      <c r="F169" s="8"/>
      <c r="G169" s="34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4.25">
      <c r="A170" s="8"/>
      <c r="B170" s="8"/>
      <c r="C170" s="8"/>
      <c r="D170" s="8"/>
      <c r="E170" s="8"/>
      <c r="F170" s="8"/>
      <c r="G170" s="34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4.25">
      <c r="A171" s="8"/>
      <c r="B171" s="8"/>
      <c r="C171" s="8"/>
      <c r="D171" s="8"/>
      <c r="E171" s="8"/>
      <c r="F171" s="8"/>
      <c r="G171" s="34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4.25">
      <c r="A172" s="8"/>
      <c r="B172" s="8"/>
      <c r="C172" s="8"/>
      <c r="D172" s="8"/>
      <c r="E172" s="8"/>
      <c r="F172" s="8"/>
      <c r="G172" s="34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4.25">
      <c r="A173" s="8"/>
      <c r="B173" s="8"/>
      <c r="C173" s="8"/>
      <c r="D173" s="8"/>
      <c r="E173" s="8"/>
      <c r="F173" s="8"/>
      <c r="G173" s="34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4.25">
      <c r="A174" s="8"/>
      <c r="B174" s="8"/>
      <c r="C174" s="8"/>
      <c r="D174" s="8"/>
      <c r="E174" s="8"/>
      <c r="F174" s="8"/>
      <c r="G174" s="34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4.25">
      <c r="A175" s="8"/>
      <c r="B175" s="8"/>
      <c r="C175" s="8"/>
      <c r="D175" s="8"/>
      <c r="E175" s="8"/>
      <c r="F175" s="8"/>
      <c r="G175" s="34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4.25">
      <c r="A176" s="8"/>
      <c r="B176" s="8"/>
      <c r="C176" s="8"/>
      <c r="D176" s="8"/>
      <c r="E176" s="8"/>
      <c r="F176" s="8"/>
      <c r="G176" s="34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4.25">
      <c r="A177" s="8"/>
      <c r="B177" s="8"/>
      <c r="C177" s="8"/>
      <c r="D177" s="8"/>
      <c r="E177" s="8"/>
      <c r="F177" s="8"/>
      <c r="G177" s="34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4.25">
      <c r="A178" s="8"/>
      <c r="B178" s="8"/>
      <c r="C178" s="8"/>
      <c r="D178" s="8"/>
      <c r="E178" s="8"/>
      <c r="F178" s="8"/>
      <c r="G178" s="34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4.25">
      <c r="A179" s="8"/>
      <c r="B179" s="8"/>
      <c r="C179" s="8"/>
      <c r="D179" s="8"/>
      <c r="E179" s="8"/>
      <c r="F179" s="8"/>
      <c r="G179" s="34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4.25">
      <c r="A180" s="8"/>
      <c r="B180" s="8"/>
      <c r="C180" s="8"/>
      <c r="D180" s="8"/>
      <c r="E180" s="8"/>
      <c r="F180" s="8"/>
      <c r="G180" s="34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4.25">
      <c r="A181" s="8"/>
      <c r="B181" s="8"/>
      <c r="C181" s="8"/>
      <c r="D181" s="8"/>
      <c r="E181" s="8"/>
      <c r="F181" s="8"/>
      <c r="G181" s="34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4.25">
      <c r="A182" s="8"/>
      <c r="B182" s="8"/>
      <c r="C182" s="8"/>
      <c r="D182" s="8"/>
      <c r="E182" s="8"/>
      <c r="F182" s="8"/>
      <c r="G182" s="34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4.25">
      <c r="A183" s="8"/>
      <c r="B183" s="8"/>
      <c r="C183" s="8"/>
      <c r="D183" s="8"/>
      <c r="E183" s="8"/>
      <c r="F183" s="8"/>
      <c r="G183" s="34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4.25">
      <c r="A184" s="8"/>
      <c r="B184" s="8"/>
      <c r="C184" s="8"/>
      <c r="D184" s="8"/>
      <c r="E184" s="8"/>
      <c r="F184" s="8"/>
      <c r="G184" s="34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4.25">
      <c r="A185" s="8"/>
      <c r="B185" s="8"/>
      <c r="C185" s="8"/>
      <c r="D185" s="8"/>
      <c r="E185" s="8"/>
      <c r="F185" s="8"/>
      <c r="G185" s="34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4.25">
      <c r="A186" s="8"/>
      <c r="B186" s="8"/>
      <c r="C186" s="8"/>
      <c r="D186" s="8"/>
      <c r="E186" s="8"/>
      <c r="F186" s="8"/>
      <c r="G186" s="34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4.25">
      <c r="A187" s="8"/>
      <c r="B187" s="8"/>
      <c r="C187" s="8"/>
      <c r="D187" s="8"/>
      <c r="E187" s="8"/>
      <c r="F187" s="8"/>
      <c r="G187" s="34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4.25">
      <c r="A188" s="8"/>
      <c r="B188" s="8"/>
      <c r="C188" s="8"/>
      <c r="D188" s="8"/>
      <c r="E188" s="8"/>
      <c r="F188" s="8"/>
      <c r="G188" s="34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4.25">
      <c r="A189" s="8"/>
      <c r="B189" s="8"/>
      <c r="C189" s="8"/>
      <c r="D189" s="8"/>
      <c r="E189" s="8"/>
      <c r="F189" s="8"/>
      <c r="G189" s="34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4.25">
      <c r="A190" s="8"/>
      <c r="B190" s="8"/>
      <c r="C190" s="8"/>
      <c r="D190" s="8"/>
      <c r="E190" s="8"/>
      <c r="F190" s="8"/>
      <c r="G190" s="34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4.25">
      <c r="A191" s="8"/>
      <c r="B191" s="8"/>
      <c r="C191" s="8"/>
      <c r="D191" s="8"/>
      <c r="E191" s="8"/>
      <c r="F191" s="8"/>
      <c r="G191" s="34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4.25">
      <c r="A192" s="8"/>
      <c r="B192" s="8"/>
      <c r="C192" s="8"/>
      <c r="D192" s="8"/>
      <c r="E192" s="8"/>
      <c r="F192" s="8"/>
      <c r="G192" s="34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4.25">
      <c r="A193" s="8"/>
      <c r="B193" s="8"/>
      <c r="C193" s="8"/>
      <c r="D193" s="8"/>
      <c r="E193" s="8"/>
      <c r="F193" s="8"/>
      <c r="G193" s="34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4.25">
      <c r="A194" s="8"/>
      <c r="B194" s="8"/>
      <c r="C194" s="8"/>
      <c r="D194" s="8"/>
      <c r="E194" s="8"/>
      <c r="F194" s="8"/>
      <c r="G194" s="34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4.25">
      <c r="A195" s="8"/>
      <c r="B195" s="8"/>
      <c r="C195" s="8"/>
      <c r="D195" s="8"/>
      <c r="E195" s="8"/>
      <c r="F195" s="8"/>
      <c r="G195" s="34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4.25">
      <c r="A196" s="8"/>
      <c r="B196" s="8"/>
      <c r="C196" s="8"/>
      <c r="D196" s="8"/>
      <c r="E196" s="8"/>
      <c r="F196" s="8"/>
      <c r="G196" s="34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4.25">
      <c r="A197" s="8"/>
      <c r="B197" s="8"/>
      <c r="C197" s="8"/>
      <c r="D197" s="8"/>
      <c r="E197" s="8"/>
      <c r="F197" s="8"/>
      <c r="G197" s="34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4.25">
      <c r="A198" s="8"/>
      <c r="B198" s="8"/>
      <c r="C198" s="8"/>
      <c r="D198" s="8"/>
      <c r="E198" s="8"/>
      <c r="F198" s="8"/>
      <c r="G198" s="34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4.25">
      <c r="A199" s="8"/>
      <c r="B199" s="8"/>
      <c r="C199" s="8"/>
      <c r="D199" s="8"/>
      <c r="E199" s="8"/>
      <c r="F199" s="8"/>
      <c r="G199" s="34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4.25">
      <c r="A200" s="8"/>
      <c r="B200" s="8"/>
      <c r="C200" s="8"/>
      <c r="D200" s="8"/>
      <c r="E200" s="8"/>
      <c r="F200" s="8"/>
      <c r="G200" s="34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4.25">
      <c r="A201" s="8"/>
      <c r="B201" s="8"/>
      <c r="C201" s="8"/>
      <c r="D201" s="8"/>
      <c r="E201" s="8"/>
      <c r="F201" s="8"/>
      <c r="G201" s="34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4.25">
      <c r="A202" s="8"/>
      <c r="B202" s="8"/>
      <c r="C202" s="8"/>
      <c r="D202" s="8"/>
      <c r="E202" s="8"/>
      <c r="F202" s="8"/>
      <c r="G202" s="34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4.25">
      <c r="A203" s="8"/>
      <c r="B203" s="8"/>
      <c r="C203" s="8"/>
      <c r="D203" s="8"/>
      <c r="E203" s="8"/>
      <c r="F203" s="8"/>
      <c r="G203" s="34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4.25">
      <c r="A204" s="8"/>
      <c r="B204" s="8"/>
      <c r="C204" s="8"/>
      <c r="D204" s="8"/>
      <c r="E204" s="8"/>
      <c r="F204" s="8"/>
      <c r="G204" s="34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4.25">
      <c r="A205" s="8"/>
      <c r="B205" s="8"/>
      <c r="C205" s="8"/>
      <c r="D205" s="8"/>
      <c r="E205" s="8"/>
      <c r="F205" s="8"/>
      <c r="G205" s="34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4.25">
      <c r="A206" s="8"/>
      <c r="B206" s="8"/>
      <c r="C206" s="8"/>
      <c r="D206" s="8"/>
      <c r="E206" s="8"/>
      <c r="F206" s="8"/>
      <c r="G206" s="34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4.25">
      <c r="A207" s="8"/>
      <c r="B207" s="8"/>
      <c r="C207" s="8"/>
      <c r="D207" s="8"/>
      <c r="E207" s="8"/>
      <c r="F207" s="8"/>
      <c r="G207" s="34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4.25">
      <c r="A208" s="8"/>
      <c r="B208" s="8"/>
      <c r="C208" s="8"/>
      <c r="D208" s="8"/>
      <c r="E208" s="8"/>
      <c r="F208" s="8"/>
      <c r="G208" s="34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4.25">
      <c r="A209" s="8"/>
      <c r="B209" s="8"/>
      <c r="C209" s="8"/>
      <c r="D209" s="8"/>
      <c r="E209" s="8"/>
      <c r="F209" s="8"/>
      <c r="G209" s="34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4.25">
      <c r="A210" s="8"/>
      <c r="B210" s="8"/>
      <c r="C210" s="8"/>
      <c r="D210" s="8"/>
      <c r="E210" s="8"/>
      <c r="F210" s="8"/>
      <c r="G210" s="34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4.25">
      <c r="A211" s="8"/>
      <c r="B211" s="8"/>
      <c r="C211" s="8"/>
      <c r="D211" s="8"/>
      <c r="E211" s="8"/>
      <c r="F211" s="8"/>
      <c r="G211" s="34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4.25">
      <c r="A212" s="8"/>
      <c r="B212" s="8"/>
      <c r="C212" s="8"/>
      <c r="D212" s="8"/>
      <c r="E212" s="8"/>
      <c r="F212" s="8"/>
      <c r="G212" s="34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4.25">
      <c r="A213" s="8"/>
      <c r="B213" s="8"/>
      <c r="C213" s="8"/>
      <c r="D213" s="8"/>
      <c r="E213" s="8"/>
      <c r="F213" s="8"/>
      <c r="G213" s="34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4.25">
      <c r="A214" s="8"/>
      <c r="B214" s="8"/>
      <c r="C214" s="8"/>
      <c r="D214" s="8"/>
      <c r="E214" s="8"/>
      <c r="F214" s="8"/>
      <c r="G214" s="34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4.25">
      <c r="A215" s="8"/>
      <c r="B215" s="8"/>
      <c r="C215" s="8"/>
      <c r="D215" s="8"/>
      <c r="E215" s="8"/>
      <c r="F215" s="8"/>
      <c r="G215" s="34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4.25">
      <c r="A216" s="8"/>
      <c r="B216" s="8"/>
      <c r="C216" s="8"/>
      <c r="D216" s="8"/>
      <c r="E216" s="8"/>
      <c r="F216" s="8"/>
      <c r="G216" s="34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4.25">
      <c r="A217" s="8"/>
      <c r="B217" s="8"/>
      <c r="C217" s="8"/>
      <c r="D217" s="8"/>
      <c r="E217" s="8"/>
      <c r="F217" s="8"/>
      <c r="G217" s="34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4.25">
      <c r="A218" s="8"/>
      <c r="B218" s="8"/>
      <c r="C218" s="8"/>
      <c r="D218" s="8"/>
      <c r="E218" s="8"/>
      <c r="F218" s="8"/>
      <c r="G218" s="34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4.25">
      <c r="A219" s="8"/>
      <c r="B219" s="8"/>
      <c r="C219" s="8"/>
      <c r="D219" s="8"/>
      <c r="E219" s="8"/>
      <c r="F219" s="8"/>
      <c r="G219" s="34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4.25">
      <c r="A220" s="8"/>
      <c r="B220" s="8"/>
      <c r="C220" s="8"/>
      <c r="D220" s="8"/>
      <c r="E220" s="8"/>
      <c r="F220" s="8"/>
      <c r="G220" s="34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4.25">
      <c r="A221" s="8"/>
      <c r="B221" s="8"/>
      <c r="C221" s="8"/>
      <c r="D221" s="8"/>
      <c r="E221" s="8"/>
      <c r="F221" s="8"/>
      <c r="G221" s="34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4.25">
      <c r="A222" s="8"/>
      <c r="B222" s="8"/>
      <c r="C222" s="8"/>
      <c r="D222" s="8"/>
      <c r="E222" s="8"/>
      <c r="F222" s="8"/>
      <c r="G222" s="34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4.25">
      <c r="A223" s="8"/>
      <c r="B223" s="8"/>
      <c r="C223" s="8"/>
      <c r="D223" s="8"/>
      <c r="E223" s="8"/>
      <c r="F223" s="8"/>
      <c r="G223" s="34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4.25">
      <c r="A224" s="8"/>
      <c r="B224" s="8"/>
      <c r="C224" s="8"/>
      <c r="D224" s="8"/>
      <c r="E224" s="8"/>
      <c r="F224" s="8"/>
      <c r="G224" s="34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4.25">
      <c r="A225" s="8"/>
      <c r="B225" s="8"/>
      <c r="C225" s="8"/>
      <c r="D225" s="8"/>
      <c r="E225" s="8"/>
      <c r="F225" s="8"/>
      <c r="G225" s="34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4.25">
      <c r="A226" s="8"/>
      <c r="B226" s="8"/>
      <c r="C226" s="8"/>
      <c r="D226" s="8"/>
      <c r="E226" s="8"/>
      <c r="F226" s="8"/>
      <c r="G226" s="34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4.25">
      <c r="A227" s="8"/>
      <c r="B227" s="8"/>
      <c r="C227" s="8"/>
      <c r="D227" s="8"/>
      <c r="E227" s="8"/>
      <c r="F227" s="8"/>
      <c r="G227" s="34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4.25">
      <c r="A228" s="8"/>
      <c r="B228" s="8"/>
      <c r="C228" s="8"/>
      <c r="D228" s="8"/>
      <c r="E228" s="8"/>
      <c r="F228" s="8"/>
      <c r="G228" s="34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4.25">
      <c r="A229" s="8"/>
      <c r="B229" s="8"/>
      <c r="C229" s="8"/>
      <c r="D229" s="8"/>
      <c r="E229" s="8"/>
      <c r="F229" s="8"/>
      <c r="G229" s="34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4.25">
      <c r="A230" s="8"/>
      <c r="B230" s="8"/>
      <c r="C230" s="8"/>
      <c r="D230" s="8"/>
      <c r="E230" s="8"/>
      <c r="F230" s="8"/>
      <c r="G230" s="34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4.25">
      <c r="A231" s="8"/>
      <c r="B231" s="8"/>
      <c r="C231" s="8"/>
      <c r="D231" s="8"/>
      <c r="E231" s="8"/>
      <c r="F231" s="8"/>
      <c r="G231" s="34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4.25">
      <c r="A232" s="8"/>
      <c r="B232" s="8"/>
      <c r="C232" s="8"/>
      <c r="D232" s="8"/>
      <c r="E232" s="8"/>
      <c r="F232" s="8"/>
      <c r="G232" s="34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4.25">
      <c r="A233" s="8"/>
      <c r="B233" s="8"/>
      <c r="C233" s="8"/>
      <c r="D233" s="8"/>
      <c r="E233" s="8"/>
      <c r="F233" s="8"/>
      <c r="G233" s="34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4.25">
      <c r="A234" s="8"/>
      <c r="B234" s="8"/>
      <c r="C234" s="8"/>
      <c r="D234" s="8"/>
      <c r="E234" s="8"/>
      <c r="F234" s="8"/>
      <c r="G234" s="34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4.25">
      <c r="A235" s="8"/>
      <c r="B235" s="8"/>
      <c r="C235" s="8"/>
      <c r="D235" s="8"/>
      <c r="E235" s="8"/>
      <c r="F235" s="8"/>
      <c r="G235" s="34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4.25">
      <c r="A236" s="8"/>
      <c r="B236" s="8"/>
      <c r="C236" s="8"/>
      <c r="D236" s="8"/>
      <c r="E236" s="8"/>
      <c r="F236" s="8"/>
      <c r="G236" s="34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4.25">
      <c r="A237" s="8"/>
      <c r="B237" s="8"/>
      <c r="C237" s="8"/>
      <c r="D237" s="8"/>
      <c r="E237" s="8"/>
      <c r="F237" s="8"/>
      <c r="G237" s="34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4.25">
      <c r="A238" s="8"/>
      <c r="B238" s="8"/>
      <c r="C238" s="8"/>
      <c r="D238" s="8"/>
      <c r="E238" s="8"/>
      <c r="F238" s="8"/>
      <c r="G238" s="34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4.25">
      <c r="A239" s="8"/>
      <c r="B239" s="8"/>
      <c r="C239" s="8"/>
      <c r="D239" s="8"/>
      <c r="E239" s="8"/>
      <c r="F239" s="8"/>
      <c r="G239" s="34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4.25">
      <c r="A240" s="8"/>
      <c r="B240" s="8"/>
      <c r="C240" s="8"/>
      <c r="D240" s="8"/>
      <c r="E240" s="8"/>
      <c r="F240" s="8"/>
      <c r="G240" s="34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4.25">
      <c r="A241" s="8"/>
      <c r="B241" s="8"/>
      <c r="C241" s="8"/>
      <c r="D241" s="8"/>
      <c r="E241" s="8"/>
      <c r="F241" s="8"/>
      <c r="G241" s="34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4.25">
      <c r="A242" s="8"/>
      <c r="B242" s="8"/>
      <c r="C242" s="8"/>
      <c r="D242" s="8"/>
      <c r="E242" s="8"/>
      <c r="F242" s="8"/>
      <c r="G242" s="34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4.25">
      <c r="A243" s="8"/>
      <c r="B243" s="8"/>
      <c r="C243" s="8"/>
      <c r="D243" s="8"/>
      <c r="E243" s="8"/>
      <c r="F243" s="8"/>
      <c r="G243" s="34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4.25">
      <c r="A244" s="8"/>
      <c r="B244" s="8"/>
      <c r="C244" s="8"/>
      <c r="D244" s="8"/>
      <c r="E244" s="8"/>
      <c r="F244" s="8"/>
      <c r="G244" s="34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4.25">
      <c r="A245" s="8"/>
      <c r="B245" s="8"/>
      <c r="C245" s="8"/>
      <c r="D245" s="8"/>
      <c r="E245" s="8"/>
      <c r="F245" s="8"/>
      <c r="G245" s="34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4.25">
      <c r="A246" s="8"/>
      <c r="B246" s="8"/>
      <c r="C246" s="8"/>
      <c r="D246" s="8"/>
      <c r="E246" s="8"/>
      <c r="F246" s="8"/>
      <c r="G246" s="34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4.25">
      <c r="A247" s="8"/>
      <c r="B247" s="8"/>
      <c r="C247" s="8"/>
      <c r="D247" s="8"/>
      <c r="E247" s="8"/>
      <c r="F247" s="8"/>
      <c r="G247" s="34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</sheetData>
  <sheetProtection/>
  <mergeCells count="10">
    <mergeCell ref="A10:A11"/>
    <mergeCell ref="B10:B11"/>
    <mergeCell ref="A12:A13"/>
    <mergeCell ref="B12:B13"/>
    <mergeCell ref="A2:G2"/>
    <mergeCell ref="A4:G4"/>
    <mergeCell ref="A5:G5"/>
    <mergeCell ref="A6:G6"/>
    <mergeCell ref="A8:A9"/>
    <mergeCell ref="B8:B9"/>
  </mergeCells>
  <printOptions horizontalCentered="1" verticalCentered="1"/>
  <pageMargins left="0.5" right="0.5" top="0.25" bottom="0.25" header="0" footer="0"/>
  <pageSetup horizontalDpi="180" verticalDpi="180" orientation="landscape" paperSiz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M243"/>
  <sheetViews>
    <sheetView zoomScaleSheetLayoutView="85" zoomScalePageLayoutView="0" workbookViewId="0" topLeftCell="A4">
      <selection activeCell="H1" sqref="H1:H16384"/>
    </sheetView>
  </sheetViews>
  <sheetFormatPr defaultColWidth="9.140625" defaultRowHeight="12.75"/>
  <cols>
    <col min="1" max="1" width="4.57421875" style="4" customWidth="1"/>
    <col min="2" max="2" width="14.7109375" style="4" bestFit="1" customWidth="1"/>
    <col min="3" max="3" width="16.421875" style="4" customWidth="1"/>
    <col min="4" max="4" width="16.00390625" style="4" customWidth="1"/>
    <col min="5" max="5" width="15.8515625" style="4" customWidth="1"/>
    <col min="6" max="6" width="16.00390625" style="4" customWidth="1"/>
    <col min="7" max="7" width="14.8515625" style="4" customWidth="1"/>
    <col min="8" max="8" width="18.57421875" style="4" hidden="1" customWidth="1"/>
    <col min="9" max="16384" width="9.140625" style="4" customWidth="1"/>
  </cols>
  <sheetData>
    <row r="1" spans="1:7" ht="12.75">
      <c r="A1" s="99"/>
      <c r="B1" s="99"/>
      <c r="C1" s="99"/>
      <c r="D1" s="99"/>
      <c r="E1" s="99"/>
      <c r="F1" s="99"/>
      <c r="G1" s="99"/>
    </row>
    <row r="2" spans="1:39" ht="18" customHeight="1">
      <c r="A2" s="225" t="s">
        <v>121</v>
      </c>
      <c r="B2" s="225"/>
      <c r="C2" s="225"/>
      <c r="D2" s="225"/>
      <c r="E2" s="225"/>
      <c r="F2" s="225"/>
      <c r="G2" s="225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1:39" ht="16.5" customHeight="1">
      <c r="A3" s="128"/>
      <c r="B3" s="128"/>
      <c r="C3" s="128"/>
      <c r="D3" s="128"/>
      <c r="E3" s="128"/>
      <c r="F3" s="128"/>
      <c r="G3" s="12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ht="15.75" customHeight="1">
      <c r="A4" s="198" t="s">
        <v>225</v>
      </c>
      <c r="B4" s="198"/>
      <c r="C4" s="198"/>
      <c r="D4" s="198"/>
      <c r="E4" s="198"/>
      <c r="F4" s="198"/>
      <c r="G4" s="19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 ht="16.5">
      <c r="A5" s="212" t="s">
        <v>197</v>
      </c>
      <c r="B5" s="212"/>
      <c r="C5" s="212"/>
      <c r="D5" s="212"/>
      <c r="E5" s="212"/>
      <c r="F5" s="212"/>
      <c r="G5" s="212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39" ht="15.75">
      <c r="A6" s="204" t="s">
        <v>47</v>
      </c>
      <c r="B6" s="204"/>
      <c r="C6" s="204"/>
      <c r="D6" s="204"/>
      <c r="E6" s="204"/>
      <c r="F6" s="204"/>
      <c r="G6" s="204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1:39" ht="76.5">
      <c r="A7" s="129" t="s">
        <v>0</v>
      </c>
      <c r="B7" s="129" t="s">
        <v>111</v>
      </c>
      <c r="C7" s="129" t="s">
        <v>275</v>
      </c>
      <c r="D7" s="129" t="s">
        <v>97</v>
      </c>
      <c r="E7" s="129" t="s">
        <v>276</v>
      </c>
      <c r="F7" s="129" t="s">
        <v>98</v>
      </c>
      <c r="G7" s="129" t="s">
        <v>99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39" ht="14.25">
      <c r="A8" s="82"/>
      <c r="B8" s="129"/>
      <c r="C8" s="129" t="s">
        <v>42</v>
      </c>
      <c r="D8" s="129" t="s">
        <v>43</v>
      </c>
      <c r="E8" s="129" t="s">
        <v>44</v>
      </c>
      <c r="F8" s="129" t="s">
        <v>45</v>
      </c>
      <c r="G8" s="91" t="s">
        <v>46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39" ht="18" customHeight="1">
      <c r="A9" s="224" t="s">
        <v>164</v>
      </c>
      <c r="B9" s="224"/>
      <c r="C9" s="224"/>
      <c r="D9" s="224"/>
      <c r="E9" s="224"/>
      <c r="F9" s="224"/>
      <c r="G9" s="22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1:39" ht="14.25">
      <c r="A10" s="20">
        <v>1</v>
      </c>
      <c r="B10" s="20" t="s">
        <v>127</v>
      </c>
      <c r="C10" s="89">
        <v>2</v>
      </c>
      <c r="D10" s="89">
        <v>0</v>
      </c>
      <c r="E10" s="20">
        <f>C10+D10</f>
        <v>2</v>
      </c>
      <c r="F10" s="89">
        <v>0</v>
      </c>
      <c r="G10" s="92">
        <f>F10/E10*100</f>
        <v>0</v>
      </c>
      <c r="H10" s="8" t="s">
        <v>133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39" ht="18.75" customHeight="1">
      <c r="A11" s="20">
        <v>2</v>
      </c>
      <c r="B11" s="20" t="s">
        <v>127</v>
      </c>
      <c r="C11" s="89">
        <v>9</v>
      </c>
      <c r="D11" s="89">
        <v>0</v>
      </c>
      <c r="E11" s="20">
        <f>C11+D11</f>
        <v>9</v>
      </c>
      <c r="F11" s="89">
        <v>0</v>
      </c>
      <c r="G11" s="92">
        <f>F11/E11*100</f>
        <v>0</v>
      </c>
      <c r="H11" s="8" t="s">
        <v>132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1:39" ht="57">
      <c r="A12" s="20">
        <v>3</v>
      </c>
      <c r="B12" s="20" t="s">
        <v>126</v>
      </c>
      <c r="C12" s="89">
        <v>5</v>
      </c>
      <c r="D12" s="89">
        <v>0</v>
      </c>
      <c r="E12" s="20">
        <f>C12+D12</f>
        <v>5</v>
      </c>
      <c r="F12" s="89">
        <v>0</v>
      </c>
      <c r="G12" s="92">
        <f>F12/E12*100</f>
        <v>0</v>
      </c>
      <c r="H12" s="8" t="s">
        <v>198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ht="18" customHeight="1">
      <c r="A13" s="224" t="s">
        <v>165</v>
      </c>
      <c r="B13" s="224"/>
      <c r="C13" s="224"/>
      <c r="D13" s="224"/>
      <c r="E13" s="224"/>
      <c r="F13" s="224"/>
      <c r="G13" s="224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ht="14.25">
      <c r="A14" s="20">
        <v>4</v>
      </c>
      <c r="B14" s="20" t="s">
        <v>127</v>
      </c>
      <c r="C14" s="89">
        <v>2</v>
      </c>
      <c r="D14" s="89">
        <v>0</v>
      </c>
      <c r="E14" s="20">
        <f>C14+D14</f>
        <v>2</v>
      </c>
      <c r="F14" s="89">
        <v>0</v>
      </c>
      <c r="G14" s="92">
        <f aca="true" t="shared" si="0" ref="G14:G22">F14/E14*100</f>
        <v>0</v>
      </c>
      <c r="H14" s="8" t="s">
        <v>131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ht="14.25">
      <c r="A15" s="20">
        <v>5</v>
      </c>
      <c r="B15" s="20" t="s">
        <v>127</v>
      </c>
      <c r="C15" s="89">
        <v>3</v>
      </c>
      <c r="D15" s="89">
        <v>0</v>
      </c>
      <c r="E15" s="20">
        <f aca="true" t="shared" si="1" ref="E15:E22">C15+D15</f>
        <v>3</v>
      </c>
      <c r="F15" s="89">
        <v>0</v>
      </c>
      <c r="G15" s="92">
        <f t="shared" si="0"/>
        <v>0</v>
      </c>
      <c r="H15" s="8" t="s">
        <v>130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ht="14.25">
      <c r="A16" s="20">
        <v>6</v>
      </c>
      <c r="B16" s="20" t="s">
        <v>126</v>
      </c>
      <c r="C16" s="89">
        <v>5</v>
      </c>
      <c r="D16" s="89">
        <v>0</v>
      </c>
      <c r="E16" s="20">
        <f t="shared" si="1"/>
        <v>5</v>
      </c>
      <c r="F16" s="89">
        <v>0</v>
      </c>
      <c r="G16" s="92">
        <f t="shared" si="0"/>
        <v>0</v>
      </c>
      <c r="H16" s="8" t="s">
        <v>129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</row>
    <row r="17" spans="1:39" ht="14.25" customHeight="1">
      <c r="A17" s="20">
        <v>7</v>
      </c>
      <c r="B17" s="20" t="s">
        <v>127</v>
      </c>
      <c r="C17" s="89">
        <v>1</v>
      </c>
      <c r="D17" s="89">
        <v>0</v>
      </c>
      <c r="E17" s="20">
        <f t="shared" si="1"/>
        <v>1</v>
      </c>
      <c r="F17" s="89">
        <v>0</v>
      </c>
      <c r="G17" s="92">
        <f t="shared" si="0"/>
        <v>0</v>
      </c>
      <c r="H17" s="8" t="s">
        <v>192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ht="14.25">
      <c r="A18" s="20">
        <v>8</v>
      </c>
      <c r="B18" s="20" t="s">
        <v>127</v>
      </c>
      <c r="C18" s="89">
        <v>1</v>
      </c>
      <c r="D18" s="89">
        <v>0</v>
      </c>
      <c r="E18" s="20">
        <f t="shared" si="1"/>
        <v>1</v>
      </c>
      <c r="F18" s="89">
        <v>0</v>
      </c>
      <c r="G18" s="92">
        <f t="shared" si="0"/>
        <v>0</v>
      </c>
      <c r="H18" s="8" t="s">
        <v>193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</row>
    <row r="19" spans="1:39" ht="14.25">
      <c r="A19" s="131">
        <v>9</v>
      </c>
      <c r="B19" s="131" t="s">
        <v>126</v>
      </c>
      <c r="C19" s="132">
        <v>2</v>
      </c>
      <c r="D19" s="132">
        <v>0</v>
      </c>
      <c r="E19" s="20">
        <f t="shared" si="1"/>
        <v>2</v>
      </c>
      <c r="F19" s="132">
        <v>0</v>
      </c>
      <c r="G19" s="92">
        <f t="shared" si="0"/>
        <v>0</v>
      </c>
      <c r="H19" s="8" t="s">
        <v>199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1:39" ht="14.25">
      <c r="A20" s="131">
        <v>10</v>
      </c>
      <c r="B20" s="131" t="s">
        <v>126</v>
      </c>
      <c r="C20" s="132">
        <v>2</v>
      </c>
      <c r="D20" s="132">
        <v>0</v>
      </c>
      <c r="E20" s="20">
        <f t="shared" si="1"/>
        <v>2</v>
      </c>
      <c r="F20" s="132">
        <v>0</v>
      </c>
      <c r="G20" s="133">
        <f t="shared" si="0"/>
        <v>0</v>
      </c>
      <c r="H20" s="8" t="s">
        <v>200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ht="28.5">
      <c r="A21" s="131">
        <v>11</v>
      </c>
      <c r="B21" s="131" t="s">
        <v>126</v>
      </c>
      <c r="C21" s="132">
        <v>0</v>
      </c>
      <c r="D21" s="132">
        <v>2</v>
      </c>
      <c r="E21" s="20">
        <f t="shared" si="1"/>
        <v>2</v>
      </c>
      <c r="F21" s="132">
        <v>0</v>
      </c>
      <c r="G21" s="133">
        <f t="shared" si="0"/>
        <v>0</v>
      </c>
      <c r="H21" s="8" t="s">
        <v>277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1:39" ht="14.25">
      <c r="A22" s="131">
        <v>12</v>
      </c>
      <c r="B22" s="131" t="s">
        <v>126</v>
      </c>
      <c r="C22" s="132">
        <v>0</v>
      </c>
      <c r="D22" s="132">
        <v>2</v>
      </c>
      <c r="E22" s="20">
        <f t="shared" si="1"/>
        <v>2</v>
      </c>
      <c r="F22" s="132">
        <v>0</v>
      </c>
      <c r="G22" s="133">
        <f t="shared" si="0"/>
        <v>0</v>
      </c>
      <c r="H22" s="8" t="s">
        <v>278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1:39" ht="14.25">
      <c r="A23" s="223" t="s">
        <v>94</v>
      </c>
      <c r="B23" s="223"/>
      <c r="C23" s="146">
        <f>SUM(C10:C22)</f>
        <v>32</v>
      </c>
      <c r="D23" s="146">
        <f>SUM(D10:D22)</f>
        <v>4</v>
      </c>
      <c r="E23" s="129">
        <f>SUM(E10:E22)</f>
        <v>36</v>
      </c>
      <c r="F23" s="146">
        <f>SUM(F10:F22)</f>
        <v>0</v>
      </c>
      <c r="G23" s="146">
        <f>SUM(G10:G22)</f>
        <v>0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</row>
    <row r="24" spans="1:39" ht="14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</row>
    <row r="25" spans="1:39" ht="14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</row>
    <row r="26" spans="1:39" ht="14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</row>
    <row r="27" spans="1:39" ht="14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</row>
    <row r="28" spans="1:39" ht="14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</row>
    <row r="29" spans="1:39" ht="14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</row>
    <row r="30" spans="1:39" ht="14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</row>
    <row r="31" spans="1:39" ht="14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</row>
    <row r="32" spans="1:39" ht="14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</row>
    <row r="33" spans="1:39" ht="14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</row>
    <row r="34" spans="1:39" ht="14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</row>
    <row r="35" spans="1:39" ht="14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</row>
    <row r="36" spans="1:39" ht="14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</row>
    <row r="37" spans="1:39" ht="14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</row>
    <row r="38" spans="1:39" ht="14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</row>
    <row r="39" spans="1:39" ht="14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</row>
    <row r="40" spans="1:39" ht="14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</row>
    <row r="41" spans="1:39" ht="14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</row>
    <row r="42" spans="1:39" ht="14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</row>
    <row r="43" spans="1:39" ht="14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1:39" ht="14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</row>
    <row r="45" spans="1:39" ht="14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</row>
    <row r="46" spans="1:39" ht="14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</row>
    <row r="47" spans="1:39" ht="14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</row>
    <row r="48" spans="1:39" ht="14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</row>
    <row r="49" spans="1:39" ht="14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</row>
    <row r="50" spans="1:39" ht="14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</row>
    <row r="51" spans="1:39" ht="14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</row>
    <row r="52" spans="1:39" ht="14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</row>
    <row r="53" spans="1:39" ht="14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</row>
    <row r="54" spans="1:39" ht="14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</row>
    <row r="55" spans="1:39" ht="14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</row>
    <row r="56" spans="1:39" ht="14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</row>
    <row r="57" spans="1:39" ht="14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</row>
    <row r="58" spans="1:39" ht="14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</row>
    <row r="59" spans="1:39" ht="14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</row>
    <row r="60" spans="1:39" ht="14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</row>
    <row r="61" spans="1:39" ht="14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</row>
    <row r="62" spans="1:39" ht="14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</row>
    <row r="63" spans="1:39" ht="14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</row>
    <row r="64" spans="1:39" ht="14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</row>
    <row r="65" spans="1:39" ht="14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</row>
    <row r="66" spans="1:39" ht="14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</row>
    <row r="67" spans="1:39" ht="14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</row>
    <row r="68" spans="1:39" ht="14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</row>
    <row r="69" spans="1:39" ht="14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</row>
    <row r="70" spans="1:39" ht="14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</row>
    <row r="71" spans="1:39" ht="14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1:39" ht="14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1:39" ht="14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</row>
    <row r="74" spans="1:39" ht="14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</row>
    <row r="75" spans="1:39" ht="14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</row>
    <row r="76" spans="1:39" ht="14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</row>
    <row r="77" spans="1:39" ht="14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</row>
    <row r="78" spans="1:39" ht="14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</row>
    <row r="79" spans="1:39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39" ht="14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</row>
    <row r="82" spans="1:39" ht="14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</row>
    <row r="83" spans="1:39" ht="14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</row>
    <row r="84" spans="1:39" ht="14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</row>
    <row r="85" spans="1:39" ht="14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</row>
    <row r="86" spans="1:39" ht="14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</row>
    <row r="87" spans="1:39" ht="14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</row>
    <row r="88" spans="1:39" ht="14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</row>
    <row r="89" spans="1:39" ht="14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</row>
    <row r="90" spans="1:39" ht="14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</row>
    <row r="91" spans="1:39" ht="14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</row>
    <row r="92" spans="1:39" ht="14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</row>
    <row r="93" spans="1:39" ht="14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</row>
    <row r="94" spans="1:39" ht="14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</row>
    <row r="95" spans="1:39" ht="14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</row>
    <row r="96" spans="1:39" ht="14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</row>
    <row r="97" spans="1:39" ht="14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</row>
    <row r="98" spans="1:39" ht="14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</row>
    <row r="99" spans="1:39" ht="14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</row>
    <row r="100" spans="1:39" ht="14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</row>
    <row r="101" spans="1:39" ht="14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</row>
    <row r="102" spans="1:39" ht="14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</row>
    <row r="103" spans="1:39" ht="14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</row>
    <row r="104" spans="1:39" ht="14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</row>
    <row r="105" spans="1:39" ht="14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</row>
    <row r="106" spans="1:39" ht="14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</row>
    <row r="107" spans="1:39" ht="14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</row>
    <row r="108" spans="1:39" ht="14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</row>
    <row r="109" spans="1:39" ht="14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</row>
    <row r="110" spans="1:39" ht="14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</row>
    <row r="111" spans="1:39" ht="14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</row>
    <row r="112" spans="1:39" ht="14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</row>
    <row r="113" spans="1:39" ht="14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</row>
    <row r="114" spans="1:39" ht="14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</row>
    <row r="115" spans="1:39" ht="14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</row>
    <row r="116" spans="1:39" ht="14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</row>
    <row r="117" spans="1:39" ht="14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</row>
    <row r="118" spans="1:39" ht="14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</row>
    <row r="119" spans="1:39" ht="14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</row>
    <row r="120" spans="1:39" ht="14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</row>
    <row r="121" spans="1:39" ht="14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</row>
    <row r="122" spans="1:39" ht="14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</row>
    <row r="123" spans="1:39" ht="14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</row>
    <row r="124" spans="1:39" ht="14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</row>
    <row r="125" spans="1:39" ht="14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</row>
    <row r="126" spans="1:39" ht="14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</row>
    <row r="127" spans="1:39" ht="14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</row>
    <row r="128" spans="1:39" ht="14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</row>
    <row r="129" spans="1:39" ht="14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</row>
    <row r="130" spans="1:39" ht="14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</row>
    <row r="131" spans="1:39" ht="14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</row>
    <row r="132" spans="1:39" ht="14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</row>
    <row r="133" spans="1:39" ht="14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</row>
    <row r="134" spans="1:39" ht="14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</row>
    <row r="135" spans="1:39" ht="14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</row>
    <row r="136" spans="1:39" ht="14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</row>
    <row r="137" spans="1:39" ht="14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</row>
    <row r="138" spans="1:39" ht="14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</row>
    <row r="139" spans="1:39" ht="14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</row>
    <row r="140" spans="1:39" ht="14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</row>
    <row r="141" spans="1:39" ht="14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</row>
    <row r="142" spans="1:39" ht="14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</row>
    <row r="143" spans="1:39" ht="14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</row>
    <row r="144" spans="1:39" ht="14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</row>
    <row r="145" spans="1:39" ht="14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</row>
    <row r="146" spans="1:39" ht="14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</row>
    <row r="147" spans="1:39" ht="14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</row>
    <row r="148" spans="1:39" ht="14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</row>
    <row r="149" spans="1:39" ht="14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</row>
    <row r="150" spans="1:39" ht="14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</row>
    <row r="151" spans="1:39" ht="14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</row>
    <row r="152" spans="1:39" ht="14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</row>
    <row r="153" spans="1:39" ht="14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</row>
    <row r="154" spans="1:39" ht="14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</row>
    <row r="155" spans="1:39" ht="14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</row>
    <row r="156" spans="1:39" ht="14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</row>
    <row r="157" spans="1:39" ht="14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</row>
    <row r="158" spans="1:39" ht="14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</row>
    <row r="159" spans="1:39" ht="14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</row>
    <row r="160" spans="1:39" ht="14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</row>
    <row r="161" spans="1:39" ht="14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</row>
    <row r="162" spans="1:39" ht="14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</row>
    <row r="163" spans="1:39" ht="14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</row>
    <row r="164" spans="1:39" ht="14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</row>
    <row r="165" spans="1:39" ht="14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</row>
    <row r="166" spans="1:39" ht="14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</row>
    <row r="167" spans="1:39" ht="14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</row>
    <row r="168" spans="1:39" ht="14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</row>
    <row r="169" spans="1:39" ht="14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</row>
    <row r="170" spans="1:39" ht="14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</row>
    <row r="171" spans="1:39" ht="14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</row>
    <row r="172" spans="1:39" ht="14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</row>
    <row r="173" spans="1:39" ht="14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</row>
    <row r="174" spans="1:39" ht="14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</row>
    <row r="175" spans="1:39" ht="14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</row>
    <row r="176" spans="1:39" ht="14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</row>
    <row r="177" spans="1:39" ht="14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</row>
    <row r="178" spans="1:39" ht="14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</row>
    <row r="179" spans="1:39" ht="14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</row>
    <row r="180" spans="1:39" ht="14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</row>
    <row r="181" spans="1:39" ht="14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</row>
    <row r="182" spans="1:39" ht="14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</row>
    <row r="183" spans="1:39" ht="14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</row>
    <row r="184" spans="1:39" ht="14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</row>
    <row r="185" spans="1:39" ht="14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</row>
    <row r="186" spans="1:39" ht="14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</row>
    <row r="187" spans="1:39" ht="14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</row>
    <row r="188" spans="1:39" ht="14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</row>
    <row r="189" spans="1:39" ht="14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</row>
    <row r="190" spans="1:39" ht="14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</row>
    <row r="191" spans="1:39" ht="14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</row>
    <row r="192" spans="1:39" ht="14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</row>
    <row r="193" spans="1:39" ht="14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</row>
    <row r="194" spans="1:39" ht="14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</row>
    <row r="195" spans="1:39" ht="14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</row>
    <row r="196" spans="1:39" ht="14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</row>
    <row r="197" spans="1:39" ht="14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</row>
    <row r="198" spans="1:39" ht="14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</row>
    <row r="199" spans="1:39" ht="14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</row>
    <row r="200" spans="1:39" ht="14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</row>
    <row r="201" spans="1:39" ht="14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</row>
    <row r="202" spans="1:39" ht="14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</row>
    <row r="203" spans="1:39" ht="14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</row>
    <row r="204" spans="1:39" ht="14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</row>
    <row r="205" spans="1:39" ht="14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</row>
    <row r="206" spans="1:39" ht="14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</row>
    <row r="207" spans="1:39" ht="14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</row>
    <row r="208" spans="1:39" ht="14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</row>
    <row r="209" spans="1:39" ht="14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</row>
    <row r="210" spans="1:39" ht="14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</row>
    <row r="211" spans="1:39" ht="14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</row>
    <row r="212" spans="1:39" ht="14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</row>
    <row r="213" spans="1:39" ht="14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</row>
    <row r="214" spans="1:39" ht="14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</row>
    <row r="215" spans="1:39" ht="14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</row>
    <row r="216" spans="1:39" ht="14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</row>
    <row r="217" spans="1:39" ht="14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</row>
    <row r="218" spans="1:39" ht="14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</row>
    <row r="219" spans="1:39" ht="14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</row>
    <row r="220" spans="1:39" ht="14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</row>
    <row r="221" spans="1:39" ht="14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</row>
    <row r="222" spans="1:39" ht="14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</row>
    <row r="223" spans="1:39" ht="14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</row>
    <row r="224" spans="1:39" ht="14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</row>
    <row r="225" spans="1:39" ht="14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</row>
    <row r="226" spans="1:39" ht="14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</row>
    <row r="227" spans="1:39" ht="14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</row>
    <row r="228" spans="1:39" ht="14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</row>
    <row r="229" spans="1:39" ht="14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</row>
    <row r="230" spans="1:39" ht="14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</row>
    <row r="231" spans="1:39" ht="14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</row>
    <row r="232" spans="1:39" ht="14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</row>
    <row r="233" spans="1:39" ht="14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</row>
    <row r="234" spans="1:39" ht="14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</row>
    <row r="235" spans="1:39" ht="14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</row>
    <row r="236" spans="1:39" ht="14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</row>
    <row r="237" spans="1:39" ht="14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</row>
    <row r="238" spans="1:39" ht="14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</row>
    <row r="239" spans="1:39" ht="14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</row>
    <row r="240" spans="1:39" ht="14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</row>
    <row r="241" spans="1:39" ht="14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</row>
    <row r="242" spans="1:39" ht="14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</row>
    <row r="243" spans="1:39" ht="14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</row>
  </sheetData>
  <sheetProtection/>
  <mergeCells count="7">
    <mergeCell ref="A13:G13"/>
    <mergeCell ref="A23:B23"/>
    <mergeCell ref="A4:G4"/>
    <mergeCell ref="A2:G2"/>
    <mergeCell ref="A5:G5"/>
    <mergeCell ref="A6:G6"/>
    <mergeCell ref="A9:G9"/>
  </mergeCells>
  <printOptions horizontalCentered="1"/>
  <pageMargins left="0.2362204724409449" right="0.2362204724409449" top="0.2362204724409449" bottom="0.2362204724409449" header="0" footer="0"/>
  <pageSetup horizontalDpi="180" verticalDpi="180" orientation="landscape" paperSize="40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M250"/>
  <sheetViews>
    <sheetView zoomScale="85" zoomScaleNormal="85" zoomScaleSheetLayoutView="85" zoomScalePageLayoutView="0" workbookViewId="0" topLeftCell="A7">
      <selection activeCell="H7" sqref="H1:H16384"/>
    </sheetView>
  </sheetViews>
  <sheetFormatPr defaultColWidth="9.140625" defaultRowHeight="12.75"/>
  <cols>
    <col min="1" max="1" width="5.8515625" style="4" customWidth="1"/>
    <col min="2" max="2" width="14.140625" style="4" bestFit="1" customWidth="1"/>
    <col min="3" max="3" width="20.140625" style="4" customWidth="1"/>
    <col min="4" max="4" width="18.421875" style="4" customWidth="1"/>
    <col min="5" max="5" width="16.28125" style="4" customWidth="1"/>
    <col min="6" max="6" width="19.57421875" style="4" customWidth="1"/>
    <col min="7" max="7" width="15.8515625" style="4" customWidth="1"/>
    <col min="8" max="8" width="9.140625" style="4" hidden="1" customWidth="1"/>
    <col min="9" max="16384" width="9.140625" style="4" customWidth="1"/>
  </cols>
  <sheetData>
    <row r="1" spans="1:7" ht="12.75">
      <c r="A1" s="128"/>
      <c r="B1" s="128"/>
      <c r="C1" s="128"/>
      <c r="D1" s="128"/>
      <c r="E1" s="128"/>
      <c r="F1" s="128"/>
      <c r="G1" s="128"/>
    </row>
    <row r="2" spans="1:7" ht="20.25">
      <c r="A2" s="225" t="s">
        <v>121</v>
      </c>
      <c r="B2" s="225"/>
      <c r="C2" s="225"/>
      <c r="D2" s="225"/>
      <c r="E2" s="225"/>
      <c r="F2" s="225"/>
      <c r="G2" s="225"/>
    </row>
    <row r="3" spans="1:7" ht="12.75">
      <c r="A3" s="128"/>
      <c r="B3" s="128"/>
      <c r="C3" s="128"/>
      <c r="D3" s="128"/>
      <c r="E3" s="128"/>
      <c r="F3" s="128"/>
      <c r="G3" s="128"/>
    </row>
    <row r="4" spans="1:39" ht="18">
      <c r="A4" s="198" t="s">
        <v>225</v>
      </c>
      <c r="B4" s="198"/>
      <c r="C4" s="198"/>
      <c r="D4" s="198"/>
      <c r="E4" s="198"/>
      <c r="F4" s="198"/>
      <c r="G4" s="19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 ht="16.5">
      <c r="A5" s="212" t="s">
        <v>197</v>
      </c>
      <c r="B5" s="212"/>
      <c r="C5" s="212"/>
      <c r="D5" s="212"/>
      <c r="E5" s="212"/>
      <c r="F5" s="212"/>
      <c r="G5" s="212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39" ht="14.25">
      <c r="A6" s="10"/>
      <c r="B6" s="10"/>
      <c r="C6" s="10"/>
      <c r="D6" s="10"/>
      <c r="E6" s="10"/>
      <c r="F6" s="10"/>
      <c r="G6" s="10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1:39" ht="18">
      <c r="A7" s="206" t="s">
        <v>145</v>
      </c>
      <c r="B7" s="206"/>
      <c r="C7" s="206"/>
      <c r="D7" s="206"/>
      <c r="E7" s="206"/>
      <c r="F7" s="206"/>
      <c r="G7" s="206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39" ht="16.5">
      <c r="A8" s="212"/>
      <c r="B8" s="212"/>
      <c r="C8" s="212"/>
      <c r="D8" s="212"/>
      <c r="E8" s="212"/>
      <c r="F8" s="212"/>
      <c r="G8" s="212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39" ht="85.5">
      <c r="A9" s="127" t="s">
        <v>0</v>
      </c>
      <c r="B9" s="127" t="s">
        <v>111</v>
      </c>
      <c r="C9" s="127" t="s">
        <v>279</v>
      </c>
      <c r="D9" s="127" t="s">
        <v>128</v>
      </c>
      <c r="E9" s="127" t="s">
        <v>276</v>
      </c>
      <c r="F9" s="127" t="s">
        <v>98</v>
      </c>
      <c r="G9" s="127" t="s">
        <v>99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1:39" ht="22.5" customHeight="1">
      <c r="A10" s="227" t="s">
        <v>164</v>
      </c>
      <c r="B10" s="227"/>
      <c r="C10" s="227"/>
      <c r="D10" s="227"/>
      <c r="E10" s="227"/>
      <c r="F10" s="227"/>
      <c r="G10" s="227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39" ht="22.5" customHeight="1">
      <c r="A11" s="23">
        <v>1</v>
      </c>
      <c r="B11" s="40" t="s">
        <v>124</v>
      </c>
      <c r="C11" s="37">
        <v>4</v>
      </c>
      <c r="D11" s="37">
        <v>0</v>
      </c>
      <c r="E11" s="38">
        <f>D11+C11</f>
        <v>4</v>
      </c>
      <c r="F11" s="37">
        <v>0</v>
      </c>
      <c r="G11" s="39">
        <f>F11/E11*100</f>
        <v>0</v>
      </c>
      <c r="H11" s="8" t="s">
        <v>133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1:39" ht="22.5" customHeight="1">
      <c r="A12" s="23">
        <v>2</v>
      </c>
      <c r="B12" s="40" t="s">
        <v>125</v>
      </c>
      <c r="C12" s="37">
        <v>2</v>
      </c>
      <c r="D12" s="37">
        <v>0</v>
      </c>
      <c r="E12" s="38">
        <f>D12+C12</f>
        <v>2</v>
      </c>
      <c r="F12" s="37">
        <v>0</v>
      </c>
      <c r="G12" s="39">
        <f>F12/E12*100</f>
        <v>0</v>
      </c>
      <c r="H12" s="8" t="s">
        <v>133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ht="22.5" customHeight="1">
      <c r="A13" s="23">
        <v>3</v>
      </c>
      <c r="B13" s="40" t="s">
        <v>190</v>
      </c>
      <c r="C13" s="37">
        <v>2</v>
      </c>
      <c r="D13" s="37">
        <v>1</v>
      </c>
      <c r="E13" s="38">
        <f>D13+C13</f>
        <v>3</v>
      </c>
      <c r="F13" s="37">
        <v>0</v>
      </c>
      <c r="G13" s="39">
        <f>F13/E13*100</f>
        <v>0</v>
      </c>
      <c r="H13" s="8" t="s">
        <v>191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ht="22.5" customHeight="1">
      <c r="A14" s="227" t="s">
        <v>165</v>
      </c>
      <c r="B14" s="227"/>
      <c r="C14" s="227"/>
      <c r="D14" s="227"/>
      <c r="E14" s="227"/>
      <c r="F14" s="227"/>
      <c r="G14" s="227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ht="22.5" customHeight="1">
      <c r="A15" s="23">
        <v>3</v>
      </c>
      <c r="B15" s="40" t="s">
        <v>125</v>
      </c>
      <c r="C15" s="37">
        <v>2</v>
      </c>
      <c r="D15" s="37">
        <v>0</v>
      </c>
      <c r="E15" s="38">
        <f>D15+C15</f>
        <v>2</v>
      </c>
      <c r="F15" s="37">
        <v>0</v>
      </c>
      <c r="G15" s="39">
        <f>F15/E15*100</f>
        <v>0</v>
      </c>
      <c r="H15" s="8" t="s">
        <v>130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ht="22.5" customHeight="1">
      <c r="A16" s="226" t="s">
        <v>94</v>
      </c>
      <c r="B16" s="226"/>
      <c r="C16" s="130">
        <f>SUM(C11:C15)</f>
        <v>10</v>
      </c>
      <c r="D16" s="130">
        <f>SUM(D11:D15)</f>
        <v>1</v>
      </c>
      <c r="E16" s="130">
        <f>SUM(E11:E15)</f>
        <v>11</v>
      </c>
      <c r="F16" s="130">
        <f>SUM(F11:F15)</f>
        <v>0</v>
      </c>
      <c r="G16" s="41">
        <f>F16/E16*100</f>
        <v>0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</row>
    <row r="17" spans="1:39" ht="14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ht="14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</row>
    <row r="19" spans="1:39" ht="14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1:39" ht="14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ht="14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1:39" ht="14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1:39" ht="14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</row>
    <row r="24" spans="1:39" ht="14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</row>
    <row r="25" spans="1:39" ht="14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</row>
    <row r="26" spans="1:39" ht="14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</row>
    <row r="27" spans="1:39" ht="14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</row>
    <row r="28" spans="1:39" ht="14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</row>
    <row r="29" spans="1:39" ht="14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</row>
    <row r="30" spans="1:39" ht="14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</row>
    <row r="31" spans="1:39" ht="14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</row>
    <row r="32" spans="1:39" ht="14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</row>
    <row r="33" spans="1:39" ht="14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</row>
    <row r="34" spans="1:39" ht="14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</row>
    <row r="35" spans="1:39" ht="14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</row>
    <row r="36" spans="1:39" ht="14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</row>
    <row r="37" spans="1:39" ht="14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</row>
    <row r="38" spans="1:39" ht="14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</row>
    <row r="39" spans="1:39" ht="14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</row>
    <row r="40" spans="1:39" ht="14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</row>
    <row r="41" spans="1:39" ht="14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</row>
    <row r="42" spans="1:39" ht="14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</row>
    <row r="43" spans="1:39" ht="14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1:39" ht="14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</row>
    <row r="45" spans="1:39" ht="14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</row>
    <row r="46" spans="1:39" ht="14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</row>
    <row r="47" spans="1:39" ht="14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</row>
    <row r="48" spans="1:39" ht="14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</row>
    <row r="49" spans="1:39" ht="14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</row>
    <row r="50" spans="1:39" ht="14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</row>
    <row r="51" spans="1:39" ht="14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</row>
    <row r="52" spans="1:39" ht="14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</row>
    <row r="53" spans="1:39" ht="14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</row>
    <row r="54" spans="1:39" ht="14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</row>
    <row r="55" spans="1:39" ht="14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</row>
    <row r="56" spans="1:39" ht="14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</row>
    <row r="57" spans="1:39" ht="14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</row>
    <row r="58" spans="1:39" ht="14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</row>
    <row r="59" spans="1:39" ht="14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</row>
    <row r="60" spans="1:39" ht="14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</row>
    <row r="61" spans="1:39" ht="14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</row>
    <row r="62" spans="1:39" ht="14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</row>
    <row r="63" spans="1:39" ht="14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</row>
    <row r="64" spans="1:39" ht="14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</row>
    <row r="65" spans="1:39" ht="14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</row>
    <row r="66" spans="1:39" ht="14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</row>
    <row r="67" spans="1:39" ht="14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</row>
    <row r="68" spans="1:39" ht="14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</row>
    <row r="69" spans="1:39" ht="14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</row>
    <row r="70" spans="1:39" ht="14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</row>
    <row r="71" spans="1:39" ht="14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1:39" ht="14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1:39" ht="14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</row>
    <row r="74" spans="1:39" ht="14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</row>
    <row r="75" spans="1:39" ht="14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</row>
    <row r="76" spans="1:39" ht="14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</row>
    <row r="77" spans="1:39" ht="14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</row>
    <row r="78" spans="1:39" ht="14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</row>
    <row r="79" spans="1:39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39" ht="14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</row>
    <row r="82" spans="1:39" ht="14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</row>
    <row r="83" spans="1:39" ht="14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</row>
    <row r="84" spans="1:39" ht="14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</row>
    <row r="85" spans="1:39" ht="14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</row>
    <row r="86" spans="1:39" ht="14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</row>
    <row r="87" spans="1:39" ht="14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</row>
    <row r="88" spans="1:39" ht="14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</row>
    <row r="89" spans="1:39" ht="14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</row>
    <row r="90" spans="1:39" ht="14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</row>
    <row r="91" spans="1:39" ht="14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</row>
    <row r="92" spans="1:39" ht="14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</row>
    <row r="93" spans="1:39" ht="14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</row>
    <row r="94" spans="1:39" ht="14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</row>
    <row r="95" spans="1:39" ht="14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</row>
    <row r="96" spans="1:39" ht="14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</row>
    <row r="97" spans="1:39" ht="14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</row>
    <row r="98" spans="1:39" ht="14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</row>
    <row r="99" spans="1:39" ht="14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</row>
    <row r="100" spans="1:39" ht="14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</row>
    <row r="101" spans="1:39" ht="14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</row>
    <row r="102" spans="1:39" ht="14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</row>
    <row r="103" spans="1:39" ht="14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</row>
    <row r="104" spans="1:39" ht="14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</row>
    <row r="105" spans="1:39" ht="14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</row>
    <row r="106" spans="1:39" ht="14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</row>
    <row r="107" spans="1:39" ht="14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</row>
    <row r="108" spans="1:39" ht="14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</row>
    <row r="109" spans="1:39" ht="14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</row>
    <row r="110" spans="1:39" ht="14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</row>
    <row r="111" spans="1:39" ht="14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</row>
    <row r="112" spans="1:39" ht="14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</row>
    <row r="113" spans="1:39" ht="14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</row>
    <row r="114" spans="1:39" ht="14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</row>
    <row r="115" spans="1:39" ht="14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</row>
    <row r="116" spans="1:39" ht="14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</row>
    <row r="117" spans="1:39" ht="14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</row>
    <row r="118" spans="1:39" ht="14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</row>
    <row r="119" spans="1:39" ht="14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</row>
    <row r="120" spans="1:39" ht="14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</row>
    <row r="121" spans="1:39" ht="14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</row>
    <row r="122" spans="1:39" ht="14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</row>
    <row r="123" spans="1:39" ht="14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</row>
    <row r="124" spans="1:39" ht="14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</row>
    <row r="125" spans="1:39" ht="14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</row>
    <row r="126" spans="1:39" ht="14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</row>
    <row r="127" spans="1:39" ht="14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</row>
    <row r="128" spans="1:39" ht="14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</row>
    <row r="129" spans="1:39" ht="14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</row>
    <row r="130" spans="1:39" ht="14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</row>
    <row r="131" spans="1:39" ht="14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</row>
    <row r="132" spans="1:39" ht="14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</row>
    <row r="133" spans="1:39" ht="14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</row>
    <row r="134" spans="1:39" ht="14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</row>
    <row r="135" spans="1:39" ht="14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</row>
    <row r="136" spans="1:39" ht="14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</row>
    <row r="137" spans="1:39" ht="14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</row>
    <row r="138" spans="1:39" ht="14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</row>
    <row r="139" spans="1:39" ht="14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</row>
    <row r="140" spans="1:39" ht="14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</row>
    <row r="141" spans="1:39" ht="14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</row>
    <row r="142" spans="1:39" ht="14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</row>
    <row r="143" spans="1:39" ht="14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</row>
    <row r="144" spans="1:39" ht="14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</row>
    <row r="145" spans="1:39" ht="14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</row>
    <row r="146" spans="1:39" ht="14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</row>
    <row r="147" spans="1:39" ht="14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</row>
    <row r="148" spans="1:39" ht="14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</row>
    <row r="149" spans="1:39" ht="14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</row>
    <row r="150" spans="1:39" ht="14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</row>
    <row r="151" spans="1:39" ht="14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</row>
    <row r="152" spans="1:39" ht="14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</row>
    <row r="153" spans="1:39" ht="14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</row>
    <row r="154" spans="1:39" ht="14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</row>
    <row r="155" spans="1:39" ht="14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</row>
    <row r="156" spans="1:39" ht="14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</row>
    <row r="157" spans="1:39" ht="14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</row>
    <row r="158" spans="1:39" ht="14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</row>
    <row r="159" spans="1:39" ht="14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</row>
    <row r="160" spans="1:39" ht="14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</row>
    <row r="161" spans="1:39" ht="14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</row>
    <row r="162" spans="1:39" ht="14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</row>
    <row r="163" spans="1:39" ht="14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</row>
    <row r="164" spans="1:39" ht="14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</row>
    <row r="165" spans="1:39" ht="14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</row>
    <row r="166" spans="1:39" ht="14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</row>
    <row r="167" spans="1:39" ht="14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</row>
    <row r="168" spans="1:39" ht="14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</row>
    <row r="169" spans="1:39" ht="14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</row>
    <row r="170" spans="1:39" ht="14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</row>
    <row r="171" spans="1:39" ht="14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</row>
    <row r="172" spans="1:39" ht="14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</row>
    <row r="173" spans="1:39" ht="14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</row>
    <row r="174" spans="1:39" ht="14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</row>
    <row r="175" spans="1:39" ht="14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</row>
    <row r="176" spans="1:39" ht="14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</row>
    <row r="177" spans="1:39" ht="14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</row>
    <row r="178" spans="1:39" ht="14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</row>
    <row r="179" spans="1:39" ht="14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</row>
    <row r="180" spans="1:39" ht="14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</row>
    <row r="181" spans="1:39" ht="14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</row>
    <row r="182" spans="1:39" ht="14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</row>
    <row r="183" spans="1:39" ht="14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</row>
    <row r="184" spans="1:39" ht="14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</row>
    <row r="185" spans="1:39" ht="14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</row>
    <row r="186" spans="1:39" ht="14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</row>
    <row r="187" spans="1:39" ht="14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</row>
    <row r="188" spans="1:39" ht="14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</row>
    <row r="189" spans="1:39" ht="14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</row>
    <row r="190" spans="1:39" ht="14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</row>
    <row r="191" spans="1:39" ht="14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</row>
    <row r="192" spans="1:39" ht="14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</row>
    <row r="193" spans="1:39" ht="14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</row>
    <row r="194" spans="1:39" ht="14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</row>
    <row r="195" spans="1:39" ht="14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</row>
    <row r="196" spans="1:39" ht="14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</row>
    <row r="197" spans="1:39" ht="14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</row>
    <row r="198" spans="1:39" ht="14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</row>
    <row r="199" spans="1:39" ht="14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</row>
    <row r="200" spans="1:39" ht="14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</row>
    <row r="201" spans="1:39" ht="14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</row>
    <row r="202" spans="1:39" ht="14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</row>
    <row r="203" spans="1:39" ht="14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</row>
    <row r="204" spans="1:39" ht="14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</row>
    <row r="205" spans="1:39" ht="14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</row>
    <row r="206" spans="1:39" ht="14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</row>
    <row r="207" spans="1:39" ht="14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</row>
    <row r="208" spans="1:39" ht="14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</row>
    <row r="209" spans="1:39" ht="14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</row>
    <row r="210" spans="1:39" ht="14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</row>
    <row r="211" spans="1:39" ht="14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</row>
    <row r="212" spans="1:39" ht="14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</row>
    <row r="213" spans="1:39" ht="14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</row>
    <row r="214" spans="1:39" ht="14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</row>
    <row r="215" spans="1:39" ht="14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</row>
    <row r="216" spans="1:39" ht="14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</row>
    <row r="217" spans="1:39" ht="14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</row>
    <row r="218" spans="1:39" ht="14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</row>
    <row r="219" spans="1:39" ht="14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</row>
    <row r="220" spans="1:39" ht="14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</row>
    <row r="221" spans="1:39" ht="14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</row>
    <row r="222" spans="1:39" ht="14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</row>
    <row r="223" spans="1:39" ht="14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</row>
    <row r="224" spans="1:39" ht="14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</row>
    <row r="225" spans="1:39" ht="14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</row>
    <row r="226" spans="1:39" ht="14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</row>
    <row r="227" spans="1:39" ht="14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</row>
    <row r="228" spans="1:39" ht="14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</row>
    <row r="229" spans="1:39" ht="14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</row>
    <row r="230" spans="1:39" ht="14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</row>
    <row r="231" spans="1:39" ht="14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</row>
    <row r="232" spans="1:39" ht="14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</row>
    <row r="233" spans="1:39" ht="14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</row>
    <row r="234" spans="1:39" ht="14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</row>
    <row r="235" spans="1:39" ht="14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</row>
    <row r="236" spans="1:39" ht="14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</row>
    <row r="237" spans="1:39" ht="14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</row>
    <row r="238" spans="1:39" ht="14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</row>
    <row r="239" spans="1:39" ht="14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</row>
    <row r="240" spans="1:39" ht="14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</row>
    <row r="241" spans="1:39" ht="14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</row>
    <row r="242" spans="1:39" ht="14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</row>
    <row r="243" spans="1:39" ht="14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</row>
    <row r="244" spans="1:39" ht="14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</row>
    <row r="245" spans="1:39" ht="14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</row>
    <row r="246" spans="1:39" ht="14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</row>
    <row r="247" spans="1:39" ht="14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</row>
    <row r="248" spans="1:39" ht="14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</row>
    <row r="249" spans="1:39" ht="14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</row>
    <row r="250" spans="1:39" ht="14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</row>
  </sheetData>
  <sheetProtection/>
  <mergeCells count="8">
    <mergeCell ref="A16:B16"/>
    <mergeCell ref="A14:G14"/>
    <mergeCell ref="A10:G10"/>
    <mergeCell ref="A2:G2"/>
    <mergeCell ref="A4:G4"/>
    <mergeCell ref="A5:G5"/>
    <mergeCell ref="A7:G7"/>
    <mergeCell ref="A8:G8"/>
  </mergeCells>
  <printOptions horizontalCentered="1"/>
  <pageMargins left="0.2362204724409449" right="0.2362204724409449" top="0.2362204724409449" bottom="0.2362204724409449" header="0" footer="0"/>
  <pageSetup horizontalDpi="180" verticalDpi="180" orientation="landscape" paperSize="40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3:N26"/>
  <sheetViews>
    <sheetView zoomScaleSheetLayoutView="100" workbookViewId="0" topLeftCell="A1">
      <selection activeCell="A5" sqref="A5:H5"/>
    </sheetView>
  </sheetViews>
  <sheetFormatPr defaultColWidth="9.140625" defaultRowHeight="12.75"/>
  <cols>
    <col min="1" max="1" width="3.28125" style="42" customWidth="1"/>
    <col min="2" max="2" width="10.421875" style="42" bestFit="1" customWidth="1"/>
    <col min="3" max="3" width="15.421875" style="42" customWidth="1"/>
    <col min="4" max="4" width="15.57421875" style="42" customWidth="1"/>
    <col min="5" max="5" width="16.57421875" style="42" customWidth="1"/>
    <col min="6" max="6" width="14.8515625" style="42" customWidth="1"/>
    <col min="7" max="7" width="14.00390625" style="42" customWidth="1"/>
    <col min="8" max="8" width="10.8515625" style="42" bestFit="1" customWidth="1"/>
    <col min="9" max="10" width="17.00390625" style="42" bestFit="1" customWidth="1"/>
    <col min="11" max="11" width="9.140625" style="42" customWidth="1"/>
    <col min="12" max="12" width="10.7109375" style="42" bestFit="1" customWidth="1"/>
    <col min="13" max="13" width="9.57421875" style="42" bestFit="1" customWidth="1"/>
    <col min="14" max="16384" width="9.140625" style="42" customWidth="1"/>
  </cols>
  <sheetData>
    <row r="3" spans="1:12" ht="22.5">
      <c r="A3" s="229" t="s">
        <v>123</v>
      </c>
      <c r="B3" s="207"/>
      <c r="C3" s="207"/>
      <c r="D3" s="207"/>
      <c r="E3" s="207"/>
      <c r="F3" s="207"/>
      <c r="G3" s="207"/>
      <c r="H3" s="207"/>
      <c r="I3" s="27"/>
      <c r="J3" s="27"/>
      <c r="K3" s="27"/>
      <c r="L3" s="63"/>
    </row>
    <row r="4" spans="1:11" ht="14.25" customHeight="1">
      <c r="A4" s="100"/>
      <c r="B4" s="100"/>
      <c r="C4" s="100"/>
      <c r="D4" s="100"/>
      <c r="E4" s="100"/>
      <c r="F4" s="100"/>
      <c r="G4" s="100"/>
      <c r="H4" s="100"/>
      <c r="I4" s="27"/>
      <c r="J4" s="27"/>
      <c r="K4" s="27"/>
    </row>
    <row r="5" spans="1:8" ht="15.75">
      <c r="A5" s="230" t="s">
        <v>223</v>
      </c>
      <c r="B5" s="230"/>
      <c r="C5" s="230"/>
      <c r="D5" s="230"/>
      <c r="E5" s="230"/>
      <c r="F5" s="230"/>
      <c r="G5" s="230"/>
      <c r="H5" s="230"/>
    </row>
    <row r="6" spans="1:8" ht="15.75">
      <c r="A6" s="230" t="s">
        <v>197</v>
      </c>
      <c r="B6" s="230"/>
      <c r="C6" s="230"/>
      <c r="D6" s="230"/>
      <c r="E6" s="230"/>
      <c r="F6" s="230"/>
      <c r="G6" s="230"/>
      <c r="H6" s="230"/>
    </row>
    <row r="7" spans="1:8" ht="29.25" customHeight="1" thickBot="1">
      <c r="A7" s="231" t="s">
        <v>160</v>
      </c>
      <c r="B7" s="231"/>
      <c r="C7" s="231"/>
      <c r="D7" s="231"/>
      <c r="E7" s="231"/>
      <c r="F7" s="231"/>
      <c r="G7" s="231"/>
      <c r="H7" s="231"/>
    </row>
    <row r="8" spans="1:6" ht="77.25" customHeight="1" thickBot="1">
      <c r="A8" s="43" t="s">
        <v>103</v>
      </c>
      <c r="B8" s="44" t="s">
        <v>39</v>
      </c>
      <c r="C8" s="45" t="s">
        <v>104</v>
      </c>
      <c r="D8" s="45" t="s">
        <v>168</v>
      </c>
      <c r="E8" s="45" t="s">
        <v>167</v>
      </c>
      <c r="F8" s="46" t="s">
        <v>112</v>
      </c>
    </row>
    <row r="9" spans="1:6" ht="15.75" customHeight="1" thickBot="1">
      <c r="A9" s="47">
        <v>1</v>
      </c>
      <c r="B9" s="48">
        <v>2</v>
      </c>
      <c r="C9" s="48">
        <v>3</v>
      </c>
      <c r="D9" s="48">
        <v>4</v>
      </c>
      <c r="E9" s="48">
        <v>5</v>
      </c>
      <c r="F9" s="49" t="s">
        <v>113</v>
      </c>
    </row>
    <row r="10" spans="1:7" ht="18" customHeight="1" thickBot="1">
      <c r="A10" s="50">
        <v>1</v>
      </c>
      <c r="B10" s="51">
        <v>43289</v>
      </c>
      <c r="C10" s="52">
        <v>1</v>
      </c>
      <c r="D10" s="52">
        <v>603</v>
      </c>
      <c r="E10" s="52">
        <f>C10</f>
        <v>1</v>
      </c>
      <c r="F10" s="159">
        <f>E10/D10</f>
        <v>0.001658374792703151</v>
      </c>
      <c r="G10" s="101"/>
    </row>
    <row r="11" spans="1:7" ht="18" customHeight="1" thickBot="1">
      <c r="A11" s="53">
        <v>2</v>
      </c>
      <c r="B11" s="51">
        <v>43320</v>
      </c>
      <c r="C11" s="54">
        <v>1</v>
      </c>
      <c r="D11" s="55">
        <v>604</v>
      </c>
      <c r="E11" s="52">
        <f>C11</f>
        <v>1</v>
      </c>
      <c r="F11" s="160">
        <f>E11/D11</f>
        <v>0.0016556291390728477</v>
      </c>
      <c r="G11" s="101"/>
    </row>
    <row r="12" spans="1:7" ht="18" customHeight="1" thickBot="1">
      <c r="A12" s="56">
        <v>3</v>
      </c>
      <c r="B12" s="51">
        <v>43351</v>
      </c>
      <c r="C12" s="57">
        <v>0</v>
      </c>
      <c r="D12" s="58">
        <v>611</v>
      </c>
      <c r="E12" s="52">
        <f>C12</f>
        <v>0</v>
      </c>
      <c r="F12" s="161">
        <f>E12/D12</f>
        <v>0</v>
      </c>
      <c r="G12" s="101"/>
    </row>
    <row r="13" spans="1:8" ht="30.75" customHeight="1" thickBot="1">
      <c r="A13" s="232" t="s">
        <v>161</v>
      </c>
      <c r="B13" s="232"/>
      <c r="C13" s="232"/>
      <c r="D13" s="232"/>
      <c r="E13" s="232"/>
      <c r="F13" s="232"/>
      <c r="G13" s="232"/>
      <c r="H13" s="232"/>
    </row>
    <row r="14" spans="1:14" ht="114.75" customHeight="1" thickBot="1">
      <c r="A14" s="43" t="s">
        <v>103</v>
      </c>
      <c r="B14" s="44" t="s">
        <v>39</v>
      </c>
      <c r="C14" s="59" t="s">
        <v>105</v>
      </c>
      <c r="D14" s="45" t="s">
        <v>106</v>
      </c>
      <c r="E14" s="45" t="s">
        <v>107</v>
      </c>
      <c r="F14" s="45" t="s">
        <v>168</v>
      </c>
      <c r="G14" s="60" t="s">
        <v>114</v>
      </c>
      <c r="H14" s="61" t="s">
        <v>115</v>
      </c>
      <c r="I14" s="102"/>
      <c r="J14" s="103"/>
      <c r="K14" s="102"/>
      <c r="L14" s="102"/>
      <c r="M14" s="102"/>
      <c r="N14" s="102"/>
    </row>
    <row r="15" spans="1:14" ht="13.5" thickBot="1">
      <c r="A15" s="47">
        <v>1</v>
      </c>
      <c r="B15" s="67">
        <v>2</v>
      </c>
      <c r="C15" s="67">
        <v>3</v>
      </c>
      <c r="D15" s="67">
        <v>4</v>
      </c>
      <c r="E15" s="67" t="s">
        <v>108</v>
      </c>
      <c r="F15" s="67">
        <v>6</v>
      </c>
      <c r="G15" s="68">
        <v>7</v>
      </c>
      <c r="H15" s="69" t="s">
        <v>116</v>
      </c>
      <c r="I15" s="102"/>
      <c r="J15" s="102"/>
      <c r="K15" s="102"/>
      <c r="L15" s="102"/>
      <c r="M15" s="102"/>
      <c r="N15" s="102"/>
    </row>
    <row r="16" spans="1:14" ht="18" customHeight="1" thickBot="1">
      <c r="A16" s="62">
        <v>1</v>
      </c>
      <c r="B16" s="51">
        <v>43289</v>
      </c>
      <c r="C16" s="78">
        <v>0.005555555555555556</v>
      </c>
      <c r="D16" s="55">
        <f>C10</f>
        <v>1</v>
      </c>
      <c r="E16" s="98">
        <f>C16</f>
        <v>0.005555555555555556</v>
      </c>
      <c r="F16" s="55">
        <f>D10</f>
        <v>603</v>
      </c>
      <c r="G16" s="98">
        <f>E16</f>
        <v>0.005555555555555556</v>
      </c>
      <c r="H16" s="78">
        <f>G16/F16</f>
        <v>9.213193292795283E-06</v>
      </c>
      <c r="I16" s="119"/>
      <c r="J16" s="120"/>
      <c r="K16" s="102"/>
      <c r="L16" s="104"/>
      <c r="M16" s="104"/>
      <c r="N16" s="104"/>
    </row>
    <row r="17" spans="1:14" ht="18" customHeight="1" thickBot="1">
      <c r="A17" s="53">
        <v>2</v>
      </c>
      <c r="B17" s="51">
        <v>43320</v>
      </c>
      <c r="C17" s="78">
        <v>0.5</v>
      </c>
      <c r="D17" s="55">
        <f>C11</f>
        <v>1</v>
      </c>
      <c r="E17" s="98">
        <f>C17</f>
        <v>0.5</v>
      </c>
      <c r="F17" s="55">
        <f>D11</f>
        <v>604</v>
      </c>
      <c r="G17" s="98">
        <f>E17</f>
        <v>0.5</v>
      </c>
      <c r="H17" s="78">
        <f>G17/F17</f>
        <v>0.0008278145695364238</v>
      </c>
      <c r="I17" s="119"/>
      <c r="J17" s="120"/>
      <c r="K17" s="102"/>
      <c r="L17" s="104"/>
      <c r="M17" s="105"/>
      <c r="N17" s="104"/>
    </row>
    <row r="18" spans="1:14" ht="18" customHeight="1" thickBot="1">
      <c r="A18" s="56">
        <v>3</v>
      </c>
      <c r="B18" s="51">
        <v>43351</v>
      </c>
      <c r="C18" s="78">
        <v>0</v>
      </c>
      <c r="D18" s="55">
        <f>C12</f>
        <v>0</v>
      </c>
      <c r="E18" s="98">
        <f>C18</f>
        <v>0</v>
      </c>
      <c r="F18" s="55">
        <f>D12</f>
        <v>611</v>
      </c>
      <c r="G18" s="98">
        <f>E18</f>
        <v>0</v>
      </c>
      <c r="H18" s="78">
        <f>G18/F18</f>
        <v>0</v>
      </c>
      <c r="I18" s="119"/>
      <c r="J18" s="120"/>
      <c r="K18" s="102"/>
      <c r="L18" s="104"/>
      <c r="M18" s="104"/>
      <c r="N18" s="104"/>
    </row>
    <row r="19" spans="1:14" ht="28.5" customHeight="1" thickBot="1">
      <c r="A19" s="233" t="s">
        <v>162</v>
      </c>
      <c r="B19" s="232"/>
      <c r="C19" s="232"/>
      <c r="D19" s="232"/>
      <c r="E19" s="232"/>
      <c r="F19" s="232"/>
      <c r="G19" s="232"/>
      <c r="H19" s="232"/>
      <c r="I19" s="102"/>
      <c r="J19" s="102"/>
      <c r="K19" s="102"/>
      <c r="L19" s="102"/>
      <c r="M19" s="102"/>
      <c r="N19" s="102"/>
    </row>
    <row r="20" spans="1:14" ht="104.25" customHeight="1" thickBot="1">
      <c r="A20" s="43" t="s">
        <v>103</v>
      </c>
      <c r="B20" s="44" t="s">
        <v>39</v>
      </c>
      <c r="C20" s="59" t="s">
        <v>169</v>
      </c>
      <c r="D20" s="59" t="s">
        <v>170</v>
      </c>
      <c r="E20" s="59" t="s">
        <v>171</v>
      </c>
      <c r="F20" s="59" t="s">
        <v>172</v>
      </c>
      <c r="G20" s="45" t="s">
        <v>117</v>
      </c>
      <c r="H20" s="46" t="s">
        <v>118</v>
      </c>
      <c r="I20" s="102"/>
      <c r="J20" s="102"/>
      <c r="K20" s="102"/>
      <c r="L20" s="102"/>
      <c r="M20" s="102"/>
      <c r="N20" s="102"/>
    </row>
    <row r="21" spans="1:8" ht="16.5" customHeight="1" thickBot="1">
      <c r="A21" s="47">
        <v>1</v>
      </c>
      <c r="B21" s="48">
        <v>2</v>
      </c>
      <c r="C21" s="48">
        <v>3</v>
      </c>
      <c r="D21" s="48">
        <v>4</v>
      </c>
      <c r="E21" s="48" t="s">
        <v>108</v>
      </c>
      <c r="F21" s="48">
        <v>6</v>
      </c>
      <c r="G21" s="48">
        <v>7</v>
      </c>
      <c r="H21" s="49" t="s">
        <v>116</v>
      </c>
    </row>
    <row r="22" spans="1:8" ht="18" customHeight="1" thickBot="1">
      <c r="A22" s="62">
        <v>1</v>
      </c>
      <c r="B22" s="51">
        <v>43289</v>
      </c>
      <c r="C22" s="54">
        <v>5</v>
      </c>
      <c r="D22" s="54">
        <v>1601</v>
      </c>
      <c r="E22" s="54">
        <v>1601</v>
      </c>
      <c r="F22" s="54">
        <f>F16</f>
        <v>603</v>
      </c>
      <c r="G22" s="54">
        <f>E22</f>
        <v>1601</v>
      </c>
      <c r="H22" s="64">
        <f>G22/F22</f>
        <v>2.6550580431177444</v>
      </c>
    </row>
    <row r="23" spans="1:8" ht="18" customHeight="1" thickBot="1">
      <c r="A23" s="53">
        <v>2</v>
      </c>
      <c r="B23" s="51">
        <v>43320</v>
      </c>
      <c r="C23" s="55">
        <v>1</v>
      </c>
      <c r="D23" s="55">
        <v>511</v>
      </c>
      <c r="E23" s="54">
        <f>C23*D23</f>
        <v>511</v>
      </c>
      <c r="F23" s="55">
        <f>F17</f>
        <v>604</v>
      </c>
      <c r="G23" s="54">
        <f>E23</f>
        <v>511</v>
      </c>
      <c r="H23" s="64">
        <f>G23/F23</f>
        <v>0.8460264900662252</v>
      </c>
    </row>
    <row r="24" spans="1:8" ht="18" customHeight="1" thickBot="1">
      <c r="A24" s="56">
        <v>3</v>
      </c>
      <c r="B24" s="51">
        <v>43351</v>
      </c>
      <c r="C24" s="58">
        <v>1</v>
      </c>
      <c r="D24" s="58">
        <v>512</v>
      </c>
      <c r="E24" s="54">
        <f>C24*D24</f>
        <v>512</v>
      </c>
      <c r="F24" s="58">
        <f>F18</f>
        <v>611</v>
      </c>
      <c r="G24" s="54">
        <f>E24</f>
        <v>512</v>
      </c>
      <c r="H24" s="65">
        <f>G24/F24</f>
        <v>0.8379705400981997</v>
      </c>
    </row>
    <row r="26" spans="2:8" ht="31.5" customHeight="1">
      <c r="B26" s="66"/>
      <c r="C26" s="228"/>
      <c r="D26" s="228"/>
      <c r="E26" s="228"/>
      <c r="F26" s="228"/>
      <c r="G26" s="228"/>
      <c r="H26" s="228"/>
    </row>
  </sheetData>
  <sheetProtection/>
  <mergeCells count="7">
    <mergeCell ref="C26:H26"/>
    <mergeCell ref="A3:H3"/>
    <mergeCell ref="A5:H5"/>
    <mergeCell ref="A6:H6"/>
    <mergeCell ref="A7:H7"/>
    <mergeCell ref="A13:H13"/>
    <mergeCell ref="A19:H19"/>
  </mergeCells>
  <printOptions horizontalCentered="1" verticalCentered="1"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vsheode</cp:lastModifiedBy>
  <cp:lastPrinted>2018-10-03T08:45:27Z</cp:lastPrinted>
  <dcterms:created xsi:type="dcterms:W3CDTF">1996-10-14T23:33:28Z</dcterms:created>
  <dcterms:modified xsi:type="dcterms:W3CDTF">2018-10-15T10:03:26Z</dcterms:modified>
  <cp:category/>
  <cp:version/>
  <cp:contentType/>
  <cp:contentStatus/>
</cp:coreProperties>
</file>